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shared\Далимаева\раскрытие информации\"/>
    </mc:Choice>
  </mc:AlternateContent>
  <bookViews>
    <workbookView xWindow="0" yWindow="0" windowWidth="23040" windowHeight="9108" tabRatio="795"/>
  </bookViews>
  <sheets>
    <sheet name="Приложение 6" sheetId="8" r:id="rId1"/>
    <sheet name="Приложение 7" sheetId="9" r:id="rId2"/>
    <sheet name="Стандарт.ставки (старый)" sheetId="5" state="hidden" r:id="rId3"/>
    <sheet name="Расчет С1 (старый)" sheetId="4" state="hidden" r:id="rId4"/>
  </sheets>
  <definedNames>
    <definedName name="_xlnm.Print_Area" localSheetId="0">'Приложение 6'!$A$1:$D$23</definedName>
    <definedName name="_xlnm.Print_Area" localSheetId="1">'Приложение 7'!$A$1:$E$30</definedName>
  </definedNames>
  <calcPr calcId="152511"/>
</workbook>
</file>

<file path=xl/calcChain.xml><?xml version="1.0" encoding="utf-8"?>
<calcChain xmlns="http://schemas.openxmlformats.org/spreadsheetml/2006/main">
  <c r="C12" i="9" l="1"/>
  <c r="D12" i="9"/>
  <c r="E14" i="9" l="1"/>
  <c r="D14" i="9"/>
  <c r="C14" i="9"/>
  <c r="E10" i="9"/>
  <c r="D10" i="9"/>
  <c r="C10" i="9"/>
  <c r="E12" i="9"/>
  <c r="D15" i="9"/>
  <c r="E15" i="9"/>
  <c r="E16" i="9"/>
  <c r="D16" i="9"/>
  <c r="C16" i="9"/>
  <c r="N16" i="4" l="1"/>
  <c r="N15" i="4"/>
  <c r="N14" i="4"/>
  <c r="M16" i="4"/>
  <c r="M15" i="4"/>
  <c r="M14" i="4"/>
  <c r="M13" i="4"/>
  <c r="I27" i="4"/>
  <c r="G13" i="4" l="1"/>
  <c r="H27" i="5"/>
  <c r="H26" i="5"/>
  <c r="H25" i="5"/>
  <c r="H23" i="5"/>
  <c r="H21" i="5"/>
  <c r="H20" i="5"/>
  <c r="H19" i="5"/>
  <c r="H17" i="5"/>
  <c r="H16" i="5"/>
  <c r="H15" i="5"/>
  <c r="G29" i="4"/>
  <c r="I29" i="4" s="1"/>
  <c r="H29" i="4"/>
  <c r="F29" i="4"/>
  <c r="H13" i="4"/>
  <c r="I13" i="4"/>
  <c r="F13" i="4"/>
  <c r="I32" i="4" l="1"/>
  <c r="H13" i="5" s="1"/>
</calcChain>
</file>

<file path=xl/sharedStrings.xml><?xml version="1.0" encoding="utf-8"?>
<sst xmlns="http://schemas.openxmlformats.org/spreadsheetml/2006/main" count="176" uniqueCount="111">
  <si>
    <t>1.</t>
  </si>
  <si>
    <t>2.</t>
  </si>
  <si>
    <t>3.</t>
  </si>
  <si>
    <t>4.</t>
  </si>
  <si>
    <t>1.1.</t>
  </si>
  <si>
    <t>1.2.</t>
  </si>
  <si>
    <t>Наименование мероприятий</t>
  </si>
  <si>
    <t>3.1.</t>
  </si>
  <si>
    <t>строительство воздушных линий</t>
  </si>
  <si>
    <t>3.2.</t>
  </si>
  <si>
    <t>строительство кабельных линий</t>
  </si>
  <si>
    <t>3.3.</t>
  </si>
  <si>
    <t>строительство пунктов секционирования</t>
  </si>
  <si>
    <t>3.4.</t>
  </si>
  <si>
    <t>3.5.</t>
  </si>
  <si>
    <t>5.</t>
  </si>
  <si>
    <t>6.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</si>
  <si>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</si>
  <si>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Проверка сетевой организацией выполнения Заявителем ТУ</t>
  </si>
  <si>
    <t>Приложение №2</t>
  </si>
  <si>
    <t xml:space="preserve">           </t>
  </si>
  <si>
    <t xml:space="preserve">Расчет стоимости мероприятий осуществляемых при технологическом присоединении </t>
  </si>
  <si>
    <t xml:space="preserve"> единицы мощности (1 кВт) руб./кВт  к сетям ОАО "ГОРЭЛЕКТРОСЕТЬ" г.Нижневартовск </t>
  </si>
  <si>
    <t xml:space="preserve">энергопринимающих устройств Заявителей по одному источнику электроснабжения на 2016 год. </t>
  </si>
  <si>
    <t>№п/п</t>
  </si>
  <si>
    <t>Плановое количество технологичнеских присоединений</t>
  </si>
  <si>
    <t>Разбивка НВВ согласно приложению 3 по каждому мероприятию</t>
  </si>
  <si>
    <t>Плановая мощность технологических присоединений</t>
  </si>
  <si>
    <t>Ставка для расчета платы по каждому мероприятию</t>
  </si>
  <si>
    <t>примечание.</t>
  </si>
  <si>
    <t xml:space="preserve">шт., км., кВА </t>
  </si>
  <si>
    <t>руб.</t>
  </si>
  <si>
    <t>кВт</t>
  </si>
  <si>
    <t>руб./кВт</t>
  </si>
  <si>
    <t xml:space="preserve">Подготовка и выдача сетевой организацией технических условий Заявителю (ТУ) </t>
  </si>
  <si>
    <t>на уровне напряжения 0,4 кВ</t>
  </si>
  <si>
    <t>на уровне напряжения 10 кВ</t>
  </si>
  <si>
    <t>Разработка сетевой организацией проектной документации по строительству "последней мили"</t>
  </si>
  <si>
    <t xml:space="preserve"> -</t>
  </si>
  <si>
    <t>Выполнение сетевой организацией мероприятий, связанных со строительством "последней мили"</t>
  </si>
  <si>
    <t>3.1.1.</t>
  </si>
  <si>
    <t>3.1.2.</t>
  </si>
  <si>
    <t>3.2.1.</t>
  </si>
  <si>
    <t>3.2.2.</t>
  </si>
  <si>
    <t>строительство центров питания, подстанций уровнем напряжения 35 кВ и выше (ПС)</t>
  </si>
  <si>
    <t xml:space="preserve">4. </t>
  </si>
  <si>
    <t>4.1.</t>
  </si>
  <si>
    <t xml:space="preserve">Участие в осмотре должностным лицом РОСТЕХНАДЗОРА присоединяемых энергопринимающих устройств всего,в т.ч. </t>
  </si>
  <si>
    <t>Фактические действия по присоединению и обеспечению работы энергопринимающих устройств в электрической сети.</t>
  </si>
  <si>
    <t>6.1.</t>
  </si>
  <si>
    <t>6.2.</t>
  </si>
  <si>
    <t>Приложение №1</t>
  </si>
  <si>
    <t>Стандартизированные тарифные ставки для расчета платы за технологическое</t>
  </si>
  <si>
    <t>присоединение к сетям ОАО "ГОРЭЛЕКТРОСЕТЬ" г.Нижневартовск энергопринимающих устройств</t>
  </si>
  <si>
    <t>Заявителей на 2016 год.</t>
  </si>
  <si>
    <t>Стандартизированные тарифные ставки платы за технологическое присоединение к электрическим сетям</t>
  </si>
  <si>
    <t>Наименование ставки</t>
  </si>
  <si>
    <t>Единица измерения</t>
  </si>
  <si>
    <t>Ставка платы  (без НДС)</t>
  </si>
  <si>
    <t>Ставка на покрытие расходов на технологическое присоединение по мероприятиям, не включающим в себя строительство объектов электросетевого хозяйства, в текущих ценах (С1)</t>
  </si>
  <si>
    <t>С1</t>
  </si>
  <si>
    <t>Ставка на покрытие расходов сетевой организации на строительство воздушных линий электропередачи в ценах 2001 года (С2)</t>
  </si>
  <si>
    <t>2.1.</t>
  </si>
  <si>
    <t>ВЛ-0,4 кВ проводом СИП-2 сечением 3х70+1х95</t>
  </si>
  <si>
    <t>С2</t>
  </si>
  <si>
    <t>руб./км</t>
  </si>
  <si>
    <t>2.2.</t>
  </si>
  <si>
    <t>ВЛ-0,4 кВ проводом СИП-2 сечением 3х120+1х95</t>
  </si>
  <si>
    <t>2.3.</t>
  </si>
  <si>
    <t>ВЛ-10 кВ проводом А2А сечением 1х95</t>
  </si>
  <si>
    <t>Ставка на покрытие расходов сетевой организации на строительство кабельных линий электропередачи в ценах 2001 года (С3)</t>
  </si>
  <si>
    <t>КЛ-0,4 кВ кабелем АСБ, ААБлУ сечением 4-х жил до 95 мм2 в траншее</t>
  </si>
  <si>
    <t>С3</t>
  </si>
  <si>
    <t>КЛ-0,4 кВ кабелем АСБ, ААБлУ 4-х жил до 240 мм2 в траншее</t>
  </si>
  <si>
    <t>КЛ-10 кВ кабелем АСБ, ААБлУ сечением 3х150 в траншее</t>
  </si>
  <si>
    <t>Ставка на покрытие расходов сетевой организации на строительство пунктов секционирования (переключающих линейных устройств) - 6 (10) кВ в ценах 2001 года (С4)</t>
  </si>
  <si>
    <t>строительство пунктов секционирования (переключающих линейных устройств) - 6 (10) кВ</t>
  </si>
  <si>
    <t>С4</t>
  </si>
  <si>
    <t>руб./шт.</t>
  </si>
  <si>
    <t>Ставка на покрытие расходов сетевой организации на строительство подстанций 6(10)/0,4 кВ в ценах 2001 года (С5)</t>
  </si>
  <si>
    <t>5.1.</t>
  </si>
  <si>
    <t xml:space="preserve">строительство комплектных трансформаторных подстанций (КТПН) 10/0,4 кВ 250 кВА </t>
  </si>
  <si>
    <t>С5</t>
  </si>
  <si>
    <t>5.2.</t>
  </si>
  <si>
    <t xml:space="preserve">строительство комплектных трансформаторных подстанций (КТПН) 10/0,4 кВ 400 кВА </t>
  </si>
  <si>
    <t>5.3.</t>
  </si>
  <si>
    <t xml:space="preserve">строительство блочных комплектных трансформаторных подстанций (БКТП) 10/0,4 кВ 2х630 кВА </t>
  </si>
  <si>
    <t>Стандартизированная тарифная ставка (С1)</t>
  </si>
  <si>
    <t>калькуляция 1/2 на 9 208,52 руб.</t>
  </si>
  <si>
    <t>калькуляция 1/1 на 6 112,37 руб.</t>
  </si>
  <si>
    <t>калькуляция 2 на 16 219,59 руб.</t>
  </si>
  <si>
    <t>калькуляция 4/1 на 10 996,08 руб.</t>
  </si>
  <si>
    <t>калькуляция 4/2 на 17 404,06 руб.</t>
  </si>
  <si>
    <t>руб. без НДС</t>
  </si>
  <si>
    <t>0,4 кВ</t>
  </si>
  <si>
    <t>1 - 20 кВ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</si>
  <si>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</si>
  <si>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</si>
  <si>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</si>
  <si>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</si>
  <si>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35 кВ</t>
  </si>
  <si>
    <t>Строительство воздушных линий электропередачи:</t>
  </si>
  <si>
    <t xml:space="preserve">Фактические средние данные о длине линий электропередачи и об объемах максимальной мощности построенных 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</si>
  <si>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</si>
  <si>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</si>
  <si>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</si>
  <si>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расходы на строительство подстанций за 3 предыдущих года
(тыс. рублей)</t>
  </si>
  <si>
    <t>Объем мощности, введенной в основные фонды за 3 предыдущих года (кВт)</t>
  </si>
  <si>
    <t>Фактические средние данные о присоединенных объемах максимальной мощности</t>
  </si>
  <si>
    <t>объектов за 3 предыдущих года по каждому мероприятию (2014г., 2015г., 2016г. - 9 мес.)</t>
  </si>
  <si>
    <t>за 3 предыдущих года по каждому мероприятию (2014г., 2015г., 2016г. - 9 мес.)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</si>
</sst>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102">
    <xf numFmtId="0" fontId="0" fillId="0" borderId="0" xfId="0"/>
    <xf numFmtId="0" fontId="4" fillId="0" borderId="0" xfId="3"/>
    <xf numFmtId="0" fontId="4" fillId="0" borderId="0" xfId="3" applyAlignment="1">
      <alignment horizontal="right"/>
    </xf>
    <xf numFmtId="0" fontId="1" fillId="0" borderId="0" xfId="3" applyFont="1"/>
    <xf numFmtId="0" fontId="1" fillId="0" borderId="0" xfId="3" applyFont="1" applyAlignment="1">
      <alignment horizontal="right"/>
    </xf>
    <xf numFmtId="0" fontId="2" fillId="0" borderId="0" xfId="3" applyFont="1"/>
    <xf numFmtId="0" fontId="1" fillId="0" borderId="0" xfId="3" applyFont="1" applyAlignment="1">
      <alignment horizontal="center"/>
    </xf>
    <xf numFmtId="0" fontId="4" fillId="0" borderId="3" xfId="3" applyBorder="1" applyAlignment="1">
      <alignment horizontal="center" vertical="center" wrapText="1"/>
    </xf>
    <xf numFmtId="3" fontId="4" fillId="0" borderId="3" xfId="3" applyNumberForma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3" xfId="3" applyFont="1" applyBorder="1" applyAlignment="1">
      <alignment vertical="center" wrapText="1"/>
    </xf>
    <xf numFmtId="4" fontId="4" fillId="0" borderId="3" xfId="3" applyNumberFormat="1" applyBorder="1" applyAlignment="1">
      <alignment horizontal="center" vertical="center" wrapText="1"/>
    </xf>
    <xf numFmtId="3" fontId="5" fillId="0" borderId="3" xfId="3" applyNumberFormat="1" applyFont="1" applyBorder="1" applyAlignment="1">
      <alignment horizontal="center" vertical="center" wrapText="1"/>
    </xf>
    <xf numFmtId="4" fontId="4" fillId="0" borderId="1" xfId="3" applyNumberFormat="1" applyBorder="1" applyAlignment="1">
      <alignment horizontal="center" vertical="center" wrapText="1"/>
    </xf>
    <xf numFmtId="16" fontId="4" fillId="0" borderId="3" xfId="3" applyNumberFormat="1" applyBorder="1" applyAlignment="1">
      <alignment horizontal="center" vertical="center" wrapText="1"/>
    </xf>
    <xf numFmtId="16" fontId="1" fillId="0" borderId="3" xfId="3" applyNumberFormat="1" applyFont="1" applyBorder="1" applyAlignment="1">
      <alignment horizontal="center" vertical="center" wrapText="1"/>
    </xf>
    <xf numFmtId="0" fontId="4" fillId="0" borderId="12" xfId="3" applyBorder="1" applyAlignment="1">
      <alignment horizontal="center" vertical="center" wrapText="1"/>
    </xf>
    <xf numFmtId="0" fontId="4" fillId="0" borderId="7" xfId="3" applyBorder="1" applyAlignment="1">
      <alignment horizontal="center" vertical="center" wrapText="1"/>
    </xf>
    <xf numFmtId="0" fontId="1" fillId="0" borderId="7" xfId="3" applyFont="1" applyBorder="1" applyAlignment="1">
      <alignment horizontal="center" vertical="center" wrapText="1"/>
    </xf>
    <xf numFmtId="16" fontId="1" fillId="0" borderId="9" xfId="3" applyNumberFormat="1" applyFont="1" applyBorder="1" applyAlignment="1">
      <alignment horizontal="center" vertical="center" wrapText="1"/>
    </xf>
    <xf numFmtId="3" fontId="4" fillId="0" borderId="10" xfId="3" applyNumberFormat="1" applyBorder="1" applyAlignment="1">
      <alignment horizontal="center" vertical="center" wrapText="1"/>
    </xf>
    <xf numFmtId="3" fontId="2" fillId="0" borderId="3" xfId="3" applyNumberFormat="1" applyFont="1" applyBorder="1" applyAlignment="1">
      <alignment horizontal="center" vertical="center" wrapText="1"/>
    </xf>
    <xf numFmtId="4" fontId="2" fillId="0" borderId="1" xfId="3" applyNumberFormat="1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2" fontId="4" fillId="0" borderId="8" xfId="3" applyNumberFormat="1" applyFont="1" applyBorder="1" applyAlignment="1">
      <alignment horizontal="center" vertical="center" wrapText="1"/>
    </xf>
    <xf numFmtId="4" fontId="4" fillId="0" borderId="8" xfId="3" applyNumberFormat="1" applyFont="1" applyBorder="1" applyAlignment="1">
      <alignment horizontal="center" vertical="center" wrapText="1"/>
    </xf>
    <xf numFmtId="4" fontId="4" fillId="0" borderId="8" xfId="3" applyNumberFormat="1" applyBorder="1" applyAlignment="1">
      <alignment horizontal="center" vertical="center" wrapText="1"/>
    </xf>
    <xf numFmtId="4" fontId="5" fillId="0" borderId="8" xfId="3" applyNumberFormat="1" applyFont="1" applyBorder="1" applyAlignment="1">
      <alignment horizontal="center" vertical="center" wrapText="1"/>
    </xf>
    <xf numFmtId="4" fontId="5" fillId="0" borderId="11" xfId="3" applyNumberFormat="1" applyFont="1" applyBorder="1" applyAlignment="1">
      <alignment horizontal="center" vertical="center" wrapText="1"/>
    </xf>
    <xf numFmtId="4" fontId="4" fillId="0" borderId="12" xfId="3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4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/>
    <xf numFmtId="0" fontId="0" fillId="0" borderId="16" xfId="0" applyBorder="1"/>
    <xf numFmtId="0" fontId="0" fillId="0" borderId="29" xfId="0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0" xfId="0" applyBorder="1"/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/>
    <xf numFmtId="0" fontId="0" fillId="0" borderId="15" xfId="0" applyBorder="1"/>
    <xf numFmtId="0" fontId="0" fillId="0" borderId="19" xfId="0" applyBorder="1"/>
    <xf numFmtId="0" fontId="0" fillId="0" borderId="2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3" fontId="4" fillId="0" borderId="0" xfId="3" applyNumberFormat="1"/>
    <xf numFmtId="4" fontId="4" fillId="0" borderId="0" xfId="3" applyNumberFormat="1" applyAlignment="1">
      <alignment horizontal="right"/>
    </xf>
    <xf numFmtId="164" fontId="0" fillId="0" borderId="3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/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164" fontId="7" fillId="0" borderId="30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3" applyFont="1" applyAlignment="1">
      <alignment horizontal="left"/>
    </xf>
    <xf numFmtId="0" fontId="4" fillId="0" borderId="0" xfId="3" applyAlignment="1">
      <alignment horizontal="left"/>
    </xf>
    <xf numFmtId="0" fontId="1" fillId="0" borderId="0" xfId="3" applyFont="1" applyAlignment="1">
      <alignment horizontal="right"/>
    </xf>
    <xf numFmtId="0" fontId="4" fillId="0" borderId="0" xfId="3" applyAlignment="1">
      <alignment horizontal="right"/>
    </xf>
    <xf numFmtId="0" fontId="1" fillId="0" borderId="3" xfId="3" applyFont="1" applyBorder="1" applyAlignment="1">
      <alignment horizontal="left" vertical="center" wrapText="1"/>
    </xf>
    <xf numFmtId="0" fontId="4" fillId="0" borderId="3" xfId="3" applyBorder="1" applyAlignment="1">
      <alignment horizontal="left" vertical="center" wrapText="1"/>
    </xf>
    <xf numFmtId="0" fontId="4" fillId="0" borderId="1" xfId="3" applyBorder="1" applyAlignment="1">
      <alignment horizontal="left" vertical="center" wrapText="1"/>
    </xf>
    <xf numFmtId="0" fontId="4" fillId="0" borderId="2" xfId="3" applyBorder="1" applyAlignment="1">
      <alignment horizontal="left" vertical="center" wrapText="1"/>
    </xf>
    <xf numFmtId="0" fontId="4" fillId="0" borderId="14" xfId="3" applyBorder="1" applyAlignment="1">
      <alignment horizontal="left" vertical="center" wrapText="1"/>
    </xf>
    <xf numFmtId="4" fontId="4" fillId="0" borderId="12" xfId="3" applyNumberFormat="1" applyBorder="1" applyAlignment="1">
      <alignment horizontal="center" vertical="center" wrapText="1"/>
    </xf>
    <xf numFmtId="4" fontId="4" fillId="0" borderId="15" xfId="3" applyNumberFormat="1" applyBorder="1" applyAlignment="1">
      <alignment horizontal="center" vertical="center" wrapText="1"/>
    </xf>
    <xf numFmtId="4" fontId="4" fillId="0" borderId="16" xfId="3" applyNumberFormat="1" applyBorder="1" applyAlignment="1">
      <alignment horizontal="center" vertical="center" wrapText="1"/>
    </xf>
    <xf numFmtId="0" fontId="4" fillId="0" borderId="10" xfId="3" applyBorder="1" applyAlignment="1">
      <alignment horizontal="left" vertical="center" wrapText="1"/>
    </xf>
    <xf numFmtId="0" fontId="4" fillId="0" borderId="8" xfId="3" applyBorder="1" applyAlignment="1">
      <alignment horizontal="left" vertical="center" wrapText="1"/>
    </xf>
    <xf numFmtId="0" fontId="1" fillId="0" borderId="1" xfId="3" applyFont="1" applyBorder="1" applyAlignment="1">
      <alignment horizontal="left" vertical="center" wrapText="1"/>
    </xf>
    <xf numFmtId="3" fontId="4" fillId="0" borderId="3" xfId="3" applyNumberFormat="1" applyBorder="1" applyAlignment="1">
      <alignment horizontal="center" vertical="center" wrapText="1"/>
    </xf>
    <xf numFmtId="4" fontId="4" fillId="0" borderId="13" xfId="3" applyNumberFormat="1" applyBorder="1" applyAlignment="1">
      <alignment horizontal="center" vertical="center" wrapText="1"/>
    </xf>
    <xf numFmtId="0" fontId="4" fillId="0" borderId="0" xfId="3" applyAlignment="1">
      <alignment horizontal="center"/>
    </xf>
    <xf numFmtId="0" fontId="2" fillId="0" borderId="0" xfId="3" applyFont="1" applyAlignment="1">
      <alignment horizontal="center"/>
    </xf>
    <xf numFmtId="0" fontId="4" fillId="0" borderId="4" xfId="3" applyBorder="1" applyAlignment="1">
      <alignment horizontal="center" vertical="center" wrapText="1"/>
    </xf>
    <xf numFmtId="0" fontId="4" fillId="0" borderId="7" xfId="3" applyBorder="1" applyAlignment="1">
      <alignment horizontal="center" vertical="center" wrapText="1"/>
    </xf>
    <xf numFmtId="0" fontId="4" fillId="0" borderId="5" xfId="3" applyBorder="1" applyAlignment="1">
      <alignment horizontal="center" vertical="center" wrapText="1"/>
    </xf>
    <xf numFmtId="0" fontId="4" fillId="0" borderId="3" xfId="3" applyBorder="1" applyAlignment="1">
      <alignment horizontal="center" vertical="center" wrapText="1"/>
    </xf>
    <xf numFmtId="0" fontId="4" fillId="0" borderId="6" xfId="3" applyBorder="1" applyAlignment="1">
      <alignment horizontal="center" vertical="center" wrapText="1"/>
    </xf>
    <xf numFmtId="0" fontId="4" fillId="0" borderId="8" xfId="3" applyBorder="1" applyAlignment="1">
      <alignment horizontal="center" vertical="center" wrapText="1"/>
    </xf>
    <xf numFmtId="0" fontId="2" fillId="0" borderId="3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5:D21"/>
  <sheetViews>
    <sheetView tabSelected="1" workbookViewId="0">
      <selection activeCell="A14" sqref="A14:D23"/>
    </sheetView>
  </sheetViews>
  <sheetFormatPr defaultRowHeight="13.2" x14ac:dyDescent="0.25"/>
  <cols>
    <col min="1" max="1" width="6" customWidth="1"/>
    <col min="2" max="2" width="41.88671875" customWidth="1"/>
    <col min="3" max="3" width="28.33203125" customWidth="1"/>
    <col min="4" max="4" width="26.88671875" customWidth="1"/>
  </cols>
  <sheetData>
    <row r="5" spans="1:4" ht="15.6" x14ac:dyDescent="0.3">
      <c r="A5" s="75" t="s">
        <v>108</v>
      </c>
      <c r="B5" s="75"/>
      <c r="C5" s="75"/>
      <c r="D5" s="75"/>
    </row>
    <row r="6" spans="1:4" ht="15.6" x14ac:dyDescent="0.3">
      <c r="A6" s="75" t="s">
        <v>110</v>
      </c>
      <c r="B6" s="75"/>
      <c r="C6" s="75"/>
      <c r="D6" s="75"/>
    </row>
    <row r="8" spans="1:4" ht="13.8" thickBot="1" x14ac:dyDescent="0.3"/>
    <row r="9" spans="1:4" ht="53.4" thickBot="1" x14ac:dyDescent="0.3">
      <c r="A9" s="73" t="s">
        <v>6</v>
      </c>
      <c r="B9" s="74"/>
      <c r="C9" s="52" t="s">
        <v>106</v>
      </c>
      <c r="D9" s="53" t="s">
        <v>107</v>
      </c>
    </row>
    <row r="10" spans="1:4" ht="26.4" x14ac:dyDescent="0.25">
      <c r="A10" s="35" t="s">
        <v>0</v>
      </c>
      <c r="B10" s="50" t="s">
        <v>103</v>
      </c>
      <c r="C10" s="37"/>
      <c r="D10" s="49"/>
    </row>
    <row r="11" spans="1:4" ht="52.8" x14ac:dyDescent="0.25">
      <c r="A11" s="39" t="s">
        <v>1</v>
      </c>
      <c r="B11" s="32" t="s">
        <v>104</v>
      </c>
      <c r="C11" s="33">
        <v>33591.466560000001</v>
      </c>
      <c r="D11" s="58">
        <v>7776</v>
      </c>
    </row>
    <row r="12" spans="1:4" ht="40.200000000000003" thickBot="1" x14ac:dyDescent="0.3">
      <c r="A12" s="36" t="s">
        <v>2</v>
      </c>
      <c r="B12" s="51" t="s">
        <v>105</v>
      </c>
      <c r="C12" s="38"/>
      <c r="D12" s="41"/>
    </row>
    <row r="13" spans="1:4" x14ac:dyDescent="0.25">
      <c r="B13" s="31"/>
    </row>
    <row r="14" spans="1:4" x14ac:dyDescent="0.25">
      <c r="D14" s="72"/>
    </row>
    <row r="15" spans="1:4" x14ac:dyDescent="0.25">
      <c r="B15" s="59"/>
    </row>
    <row r="16" spans="1:4" x14ac:dyDescent="0.25">
      <c r="B16" s="59"/>
    </row>
    <row r="19" spans="3:4" x14ac:dyDescent="0.25">
      <c r="C19" s="60"/>
      <c r="D19" s="60"/>
    </row>
    <row r="21" spans="3:4" x14ac:dyDescent="0.25">
      <c r="C21" s="71"/>
    </row>
  </sheetData>
  <mergeCells count="3">
    <mergeCell ref="A9:B9"/>
    <mergeCell ref="A6:D6"/>
    <mergeCell ref="A5:D5"/>
  </mergeCell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5:E30"/>
  <sheetViews>
    <sheetView workbookViewId="0">
      <selection activeCell="A19" sqref="A19:E30"/>
    </sheetView>
  </sheetViews>
  <sheetFormatPr defaultRowHeight="13.2" x14ac:dyDescent="0.25"/>
  <cols>
    <col min="1" max="1" width="6.88671875" customWidth="1"/>
    <col min="2" max="2" width="39.109375" customWidth="1"/>
    <col min="3" max="3" width="36.6640625" style="30" customWidth="1"/>
    <col min="4" max="4" width="34.6640625" style="30" customWidth="1"/>
    <col min="5" max="5" width="34.88671875" style="30" customWidth="1"/>
  </cols>
  <sheetData>
    <row r="5" spans="1:5" ht="15.6" x14ac:dyDescent="0.3">
      <c r="A5" s="75" t="s">
        <v>102</v>
      </c>
      <c r="B5" s="75"/>
      <c r="C5" s="75"/>
      <c r="D5" s="75"/>
      <c r="E5" s="75"/>
    </row>
    <row r="6" spans="1:5" ht="15.6" x14ac:dyDescent="0.3">
      <c r="A6" s="75" t="s">
        <v>109</v>
      </c>
      <c r="B6" s="75"/>
      <c r="C6" s="75"/>
      <c r="D6" s="75"/>
      <c r="E6" s="75"/>
    </row>
    <row r="8" spans="1:5" ht="13.8" thickBot="1" x14ac:dyDescent="0.3"/>
    <row r="9" spans="1:5" ht="79.8" thickBot="1" x14ac:dyDescent="0.3">
      <c r="A9" s="73" t="s">
        <v>6</v>
      </c>
      <c r="B9" s="74"/>
      <c r="C9" s="52" t="s">
        <v>96</v>
      </c>
      <c r="D9" s="52" t="s">
        <v>97</v>
      </c>
      <c r="E9" s="53" t="s">
        <v>98</v>
      </c>
    </row>
    <row r="10" spans="1:5" ht="26.4" x14ac:dyDescent="0.25">
      <c r="A10" s="54" t="s">
        <v>0</v>
      </c>
      <c r="B10" s="55" t="s">
        <v>99</v>
      </c>
      <c r="C10" s="66">
        <f>C11+C12+C13</f>
        <v>10429.89</v>
      </c>
      <c r="D10" s="66">
        <f>D11+D12+D13</f>
        <v>3.1745000000000001</v>
      </c>
      <c r="E10" s="70">
        <f>E11+E12+E13</f>
        <v>3113</v>
      </c>
    </row>
    <row r="11" spans="1:5" ht="24.6" customHeight="1" x14ac:dyDescent="0.25">
      <c r="A11" s="42"/>
      <c r="B11" s="48" t="s">
        <v>94</v>
      </c>
      <c r="C11" s="45"/>
      <c r="D11" s="45"/>
      <c r="E11" s="43"/>
    </row>
    <row r="12" spans="1:5" ht="24.6" customHeight="1" x14ac:dyDescent="0.25">
      <c r="A12" s="47"/>
      <c r="B12" s="34" t="s">
        <v>95</v>
      </c>
      <c r="C12" s="65">
        <f>7624.55+1183.88+1621.46</f>
        <v>10429.89</v>
      </c>
      <c r="D12" s="63">
        <f>2.538+0.31+0.3265</f>
        <v>3.1745000000000001</v>
      </c>
      <c r="E12" s="64">
        <f>2783+50+280</f>
        <v>3113</v>
      </c>
    </row>
    <row r="13" spans="1:5" ht="24.6" customHeight="1" thickBot="1" x14ac:dyDescent="0.3">
      <c r="A13" s="40"/>
      <c r="B13" s="38" t="s">
        <v>100</v>
      </c>
      <c r="C13" s="46"/>
      <c r="D13" s="46"/>
      <c r="E13" s="44"/>
    </row>
    <row r="14" spans="1:5" ht="24.6" customHeight="1" x14ac:dyDescent="0.25">
      <c r="A14" s="54" t="s">
        <v>1</v>
      </c>
      <c r="B14" s="55" t="s">
        <v>101</v>
      </c>
      <c r="C14" s="66">
        <f>C15+C16+C17</f>
        <v>3341.3859200000002</v>
      </c>
      <c r="D14" s="66">
        <f t="shared" ref="D14:E14" si="0">D15+D16+D17</f>
        <v>1.0103</v>
      </c>
      <c r="E14" s="70">
        <f t="shared" si="0"/>
        <v>395</v>
      </c>
    </row>
    <row r="15" spans="1:5" ht="24.6" customHeight="1" x14ac:dyDescent="0.25">
      <c r="A15" s="42"/>
      <c r="B15" s="48" t="s">
        <v>94</v>
      </c>
      <c r="C15" s="61">
        <v>2674.7246</v>
      </c>
      <c r="D15" s="61">
        <f>0.295+0.649</f>
        <v>0.94399999999999995</v>
      </c>
      <c r="E15" s="62">
        <f>15+15+15</f>
        <v>45</v>
      </c>
    </row>
    <row r="16" spans="1:5" ht="24.6" customHeight="1" x14ac:dyDescent="0.25">
      <c r="A16" s="47"/>
      <c r="B16" s="34" t="s">
        <v>95</v>
      </c>
      <c r="C16" s="65">
        <f>423.79273+242.86859</f>
        <v>666.66132000000005</v>
      </c>
      <c r="D16" s="63">
        <f>0.0413+0.025</f>
        <v>6.6299999999999998E-2</v>
      </c>
      <c r="E16" s="64">
        <f>200+150</f>
        <v>350</v>
      </c>
    </row>
    <row r="17" spans="1:5" ht="24.6" customHeight="1" thickBot="1" x14ac:dyDescent="0.3">
      <c r="A17" s="40"/>
      <c r="B17" s="38" t="s">
        <v>100</v>
      </c>
      <c r="C17" s="46"/>
      <c r="D17" s="46"/>
      <c r="E17" s="44"/>
    </row>
    <row r="18" spans="1:5" ht="24.6" customHeight="1" x14ac:dyDescent="0.25"/>
    <row r="19" spans="1:5" x14ac:dyDescent="0.25">
      <c r="B19" s="67"/>
    </row>
    <row r="20" spans="1:5" x14ac:dyDescent="0.25">
      <c r="B20" s="68"/>
      <c r="C20" s="69"/>
      <c r="D20" s="69"/>
      <c r="E20" s="69"/>
    </row>
    <row r="21" spans="1:5" x14ac:dyDescent="0.25">
      <c r="B21" s="68"/>
      <c r="C21" s="69"/>
      <c r="D21" s="69"/>
      <c r="E21" s="69"/>
    </row>
    <row r="22" spans="1:5" x14ac:dyDescent="0.25">
      <c r="B22" s="67"/>
    </row>
    <row r="23" spans="1:5" x14ac:dyDescent="0.25">
      <c r="B23" s="68"/>
    </row>
    <row r="24" spans="1:5" x14ac:dyDescent="0.25">
      <c r="B24" s="68"/>
      <c r="C24" s="69"/>
      <c r="D24" s="69"/>
    </row>
    <row r="25" spans="1:5" x14ac:dyDescent="0.25">
      <c r="B25" s="68"/>
      <c r="D25" s="69"/>
    </row>
    <row r="26" spans="1:5" x14ac:dyDescent="0.25">
      <c r="B26" s="68"/>
      <c r="D26" s="69"/>
    </row>
    <row r="27" spans="1:5" x14ac:dyDescent="0.25">
      <c r="B27" s="68"/>
      <c r="D27" s="69"/>
    </row>
    <row r="28" spans="1:5" x14ac:dyDescent="0.25">
      <c r="B28" s="68"/>
    </row>
    <row r="29" spans="1:5" x14ac:dyDescent="0.25">
      <c r="B29" s="67"/>
      <c r="C29" s="69"/>
    </row>
    <row r="30" spans="1:5" x14ac:dyDescent="0.25">
      <c r="B30" s="67"/>
    </row>
  </sheetData>
  <mergeCells count="3">
    <mergeCell ref="A9:B9"/>
    <mergeCell ref="A6:E6"/>
    <mergeCell ref="A5:E5"/>
  </mergeCells>
  <pageMargins left="0.7" right="0.7" top="0.75" bottom="0.75" header="0.3" footer="0.3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0"/>
  <sheetViews>
    <sheetView topLeftCell="A10" zoomScaleNormal="100" workbookViewId="0">
      <selection activeCell="N18" sqref="N18"/>
    </sheetView>
  </sheetViews>
  <sheetFormatPr defaultRowHeight="13.2" x14ac:dyDescent="0.25"/>
  <cols>
    <col min="1" max="1" width="5.44140625" style="1" customWidth="1"/>
    <col min="2" max="4" width="10" style="1" customWidth="1"/>
    <col min="5" max="5" width="16.6640625" style="1" customWidth="1"/>
    <col min="6" max="7" width="16" style="1" customWidth="1"/>
    <col min="8" max="8" width="15.33203125" style="1" customWidth="1"/>
    <col min="9" max="10" width="9.109375" style="1"/>
    <col min="11" max="11" width="13.88671875" style="1" customWidth="1"/>
    <col min="12" max="12" width="10.88671875" style="2" customWidth="1"/>
    <col min="13" max="256" width="9.109375" style="1"/>
    <col min="257" max="257" width="5.44140625" style="1" customWidth="1"/>
    <col min="258" max="260" width="10" style="1" customWidth="1"/>
    <col min="261" max="261" width="16.6640625" style="1" customWidth="1"/>
    <col min="262" max="263" width="16" style="1" customWidth="1"/>
    <col min="264" max="264" width="15.33203125" style="1" customWidth="1"/>
    <col min="265" max="266" width="9.109375" style="1"/>
    <col min="267" max="267" width="13.88671875" style="1" customWidth="1"/>
    <col min="268" max="268" width="10.88671875" style="1" customWidth="1"/>
    <col min="269" max="512" width="9.109375" style="1"/>
    <col min="513" max="513" width="5.44140625" style="1" customWidth="1"/>
    <col min="514" max="516" width="10" style="1" customWidth="1"/>
    <col min="517" max="517" width="16.6640625" style="1" customWidth="1"/>
    <col min="518" max="519" width="16" style="1" customWidth="1"/>
    <col min="520" max="520" width="15.33203125" style="1" customWidth="1"/>
    <col min="521" max="522" width="9.109375" style="1"/>
    <col min="523" max="523" width="13.88671875" style="1" customWidth="1"/>
    <col min="524" max="524" width="10.88671875" style="1" customWidth="1"/>
    <col min="525" max="768" width="9.109375" style="1"/>
    <col min="769" max="769" width="5.44140625" style="1" customWidth="1"/>
    <col min="770" max="772" width="10" style="1" customWidth="1"/>
    <col min="773" max="773" width="16.6640625" style="1" customWidth="1"/>
    <col min="774" max="775" width="16" style="1" customWidth="1"/>
    <col min="776" max="776" width="15.33203125" style="1" customWidth="1"/>
    <col min="777" max="778" width="9.109375" style="1"/>
    <col min="779" max="779" width="13.88671875" style="1" customWidth="1"/>
    <col min="780" max="780" width="10.88671875" style="1" customWidth="1"/>
    <col min="781" max="1024" width="9.109375" style="1"/>
    <col min="1025" max="1025" width="5.44140625" style="1" customWidth="1"/>
    <col min="1026" max="1028" width="10" style="1" customWidth="1"/>
    <col min="1029" max="1029" width="16.6640625" style="1" customWidth="1"/>
    <col min="1030" max="1031" width="16" style="1" customWidth="1"/>
    <col min="1032" max="1032" width="15.33203125" style="1" customWidth="1"/>
    <col min="1033" max="1034" width="9.109375" style="1"/>
    <col min="1035" max="1035" width="13.88671875" style="1" customWidth="1"/>
    <col min="1036" max="1036" width="10.88671875" style="1" customWidth="1"/>
    <col min="1037" max="1280" width="9.109375" style="1"/>
    <col min="1281" max="1281" width="5.44140625" style="1" customWidth="1"/>
    <col min="1282" max="1284" width="10" style="1" customWidth="1"/>
    <col min="1285" max="1285" width="16.6640625" style="1" customWidth="1"/>
    <col min="1286" max="1287" width="16" style="1" customWidth="1"/>
    <col min="1288" max="1288" width="15.33203125" style="1" customWidth="1"/>
    <col min="1289" max="1290" width="9.109375" style="1"/>
    <col min="1291" max="1291" width="13.88671875" style="1" customWidth="1"/>
    <col min="1292" max="1292" width="10.88671875" style="1" customWidth="1"/>
    <col min="1293" max="1536" width="9.109375" style="1"/>
    <col min="1537" max="1537" width="5.44140625" style="1" customWidth="1"/>
    <col min="1538" max="1540" width="10" style="1" customWidth="1"/>
    <col min="1541" max="1541" width="16.6640625" style="1" customWidth="1"/>
    <col min="1542" max="1543" width="16" style="1" customWidth="1"/>
    <col min="1544" max="1544" width="15.33203125" style="1" customWidth="1"/>
    <col min="1545" max="1546" width="9.109375" style="1"/>
    <col min="1547" max="1547" width="13.88671875" style="1" customWidth="1"/>
    <col min="1548" max="1548" width="10.88671875" style="1" customWidth="1"/>
    <col min="1549" max="1792" width="9.109375" style="1"/>
    <col min="1793" max="1793" width="5.44140625" style="1" customWidth="1"/>
    <col min="1794" max="1796" width="10" style="1" customWidth="1"/>
    <col min="1797" max="1797" width="16.6640625" style="1" customWidth="1"/>
    <col min="1798" max="1799" width="16" style="1" customWidth="1"/>
    <col min="1800" max="1800" width="15.33203125" style="1" customWidth="1"/>
    <col min="1801" max="1802" width="9.109375" style="1"/>
    <col min="1803" max="1803" width="13.88671875" style="1" customWidth="1"/>
    <col min="1804" max="1804" width="10.88671875" style="1" customWidth="1"/>
    <col min="1805" max="2048" width="9.109375" style="1"/>
    <col min="2049" max="2049" width="5.44140625" style="1" customWidth="1"/>
    <col min="2050" max="2052" width="10" style="1" customWidth="1"/>
    <col min="2053" max="2053" width="16.6640625" style="1" customWidth="1"/>
    <col min="2054" max="2055" width="16" style="1" customWidth="1"/>
    <col min="2056" max="2056" width="15.33203125" style="1" customWidth="1"/>
    <col min="2057" max="2058" width="9.109375" style="1"/>
    <col min="2059" max="2059" width="13.88671875" style="1" customWidth="1"/>
    <col min="2060" max="2060" width="10.88671875" style="1" customWidth="1"/>
    <col min="2061" max="2304" width="9.109375" style="1"/>
    <col min="2305" max="2305" width="5.44140625" style="1" customWidth="1"/>
    <col min="2306" max="2308" width="10" style="1" customWidth="1"/>
    <col min="2309" max="2309" width="16.6640625" style="1" customWidth="1"/>
    <col min="2310" max="2311" width="16" style="1" customWidth="1"/>
    <col min="2312" max="2312" width="15.33203125" style="1" customWidth="1"/>
    <col min="2313" max="2314" width="9.109375" style="1"/>
    <col min="2315" max="2315" width="13.88671875" style="1" customWidth="1"/>
    <col min="2316" max="2316" width="10.88671875" style="1" customWidth="1"/>
    <col min="2317" max="2560" width="9.109375" style="1"/>
    <col min="2561" max="2561" width="5.44140625" style="1" customWidth="1"/>
    <col min="2562" max="2564" width="10" style="1" customWidth="1"/>
    <col min="2565" max="2565" width="16.6640625" style="1" customWidth="1"/>
    <col min="2566" max="2567" width="16" style="1" customWidth="1"/>
    <col min="2568" max="2568" width="15.33203125" style="1" customWidth="1"/>
    <col min="2569" max="2570" width="9.109375" style="1"/>
    <col min="2571" max="2571" width="13.88671875" style="1" customWidth="1"/>
    <col min="2572" max="2572" width="10.88671875" style="1" customWidth="1"/>
    <col min="2573" max="2816" width="9.109375" style="1"/>
    <col min="2817" max="2817" width="5.44140625" style="1" customWidth="1"/>
    <col min="2818" max="2820" width="10" style="1" customWidth="1"/>
    <col min="2821" max="2821" width="16.6640625" style="1" customWidth="1"/>
    <col min="2822" max="2823" width="16" style="1" customWidth="1"/>
    <col min="2824" max="2824" width="15.33203125" style="1" customWidth="1"/>
    <col min="2825" max="2826" width="9.109375" style="1"/>
    <col min="2827" max="2827" width="13.88671875" style="1" customWidth="1"/>
    <col min="2828" max="2828" width="10.88671875" style="1" customWidth="1"/>
    <col min="2829" max="3072" width="9.109375" style="1"/>
    <col min="3073" max="3073" width="5.44140625" style="1" customWidth="1"/>
    <col min="3074" max="3076" width="10" style="1" customWidth="1"/>
    <col min="3077" max="3077" width="16.6640625" style="1" customWidth="1"/>
    <col min="3078" max="3079" width="16" style="1" customWidth="1"/>
    <col min="3080" max="3080" width="15.33203125" style="1" customWidth="1"/>
    <col min="3081" max="3082" width="9.109375" style="1"/>
    <col min="3083" max="3083" width="13.88671875" style="1" customWidth="1"/>
    <col min="3084" max="3084" width="10.88671875" style="1" customWidth="1"/>
    <col min="3085" max="3328" width="9.109375" style="1"/>
    <col min="3329" max="3329" width="5.44140625" style="1" customWidth="1"/>
    <col min="3330" max="3332" width="10" style="1" customWidth="1"/>
    <col min="3333" max="3333" width="16.6640625" style="1" customWidth="1"/>
    <col min="3334" max="3335" width="16" style="1" customWidth="1"/>
    <col min="3336" max="3336" width="15.33203125" style="1" customWidth="1"/>
    <col min="3337" max="3338" width="9.109375" style="1"/>
    <col min="3339" max="3339" width="13.88671875" style="1" customWidth="1"/>
    <col min="3340" max="3340" width="10.88671875" style="1" customWidth="1"/>
    <col min="3341" max="3584" width="9.109375" style="1"/>
    <col min="3585" max="3585" width="5.44140625" style="1" customWidth="1"/>
    <col min="3586" max="3588" width="10" style="1" customWidth="1"/>
    <col min="3589" max="3589" width="16.6640625" style="1" customWidth="1"/>
    <col min="3590" max="3591" width="16" style="1" customWidth="1"/>
    <col min="3592" max="3592" width="15.33203125" style="1" customWidth="1"/>
    <col min="3593" max="3594" width="9.109375" style="1"/>
    <col min="3595" max="3595" width="13.88671875" style="1" customWidth="1"/>
    <col min="3596" max="3596" width="10.88671875" style="1" customWidth="1"/>
    <col min="3597" max="3840" width="9.109375" style="1"/>
    <col min="3841" max="3841" width="5.44140625" style="1" customWidth="1"/>
    <col min="3842" max="3844" width="10" style="1" customWidth="1"/>
    <col min="3845" max="3845" width="16.6640625" style="1" customWidth="1"/>
    <col min="3846" max="3847" width="16" style="1" customWidth="1"/>
    <col min="3848" max="3848" width="15.33203125" style="1" customWidth="1"/>
    <col min="3849" max="3850" width="9.109375" style="1"/>
    <col min="3851" max="3851" width="13.88671875" style="1" customWidth="1"/>
    <col min="3852" max="3852" width="10.88671875" style="1" customWidth="1"/>
    <col min="3853" max="4096" width="9.109375" style="1"/>
    <col min="4097" max="4097" width="5.44140625" style="1" customWidth="1"/>
    <col min="4098" max="4100" width="10" style="1" customWidth="1"/>
    <col min="4101" max="4101" width="16.6640625" style="1" customWidth="1"/>
    <col min="4102" max="4103" width="16" style="1" customWidth="1"/>
    <col min="4104" max="4104" width="15.33203125" style="1" customWidth="1"/>
    <col min="4105" max="4106" width="9.109375" style="1"/>
    <col min="4107" max="4107" width="13.88671875" style="1" customWidth="1"/>
    <col min="4108" max="4108" width="10.88671875" style="1" customWidth="1"/>
    <col min="4109" max="4352" width="9.109375" style="1"/>
    <col min="4353" max="4353" width="5.44140625" style="1" customWidth="1"/>
    <col min="4354" max="4356" width="10" style="1" customWidth="1"/>
    <col min="4357" max="4357" width="16.6640625" style="1" customWidth="1"/>
    <col min="4358" max="4359" width="16" style="1" customWidth="1"/>
    <col min="4360" max="4360" width="15.33203125" style="1" customWidth="1"/>
    <col min="4361" max="4362" width="9.109375" style="1"/>
    <col min="4363" max="4363" width="13.88671875" style="1" customWidth="1"/>
    <col min="4364" max="4364" width="10.88671875" style="1" customWidth="1"/>
    <col min="4365" max="4608" width="9.109375" style="1"/>
    <col min="4609" max="4609" width="5.44140625" style="1" customWidth="1"/>
    <col min="4610" max="4612" width="10" style="1" customWidth="1"/>
    <col min="4613" max="4613" width="16.6640625" style="1" customWidth="1"/>
    <col min="4614" max="4615" width="16" style="1" customWidth="1"/>
    <col min="4616" max="4616" width="15.33203125" style="1" customWidth="1"/>
    <col min="4617" max="4618" width="9.109375" style="1"/>
    <col min="4619" max="4619" width="13.88671875" style="1" customWidth="1"/>
    <col min="4620" max="4620" width="10.88671875" style="1" customWidth="1"/>
    <col min="4621" max="4864" width="9.109375" style="1"/>
    <col min="4865" max="4865" width="5.44140625" style="1" customWidth="1"/>
    <col min="4866" max="4868" width="10" style="1" customWidth="1"/>
    <col min="4869" max="4869" width="16.6640625" style="1" customWidth="1"/>
    <col min="4870" max="4871" width="16" style="1" customWidth="1"/>
    <col min="4872" max="4872" width="15.33203125" style="1" customWidth="1"/>
    <col min="4873" max="4874" width="9.109375" style="1"/>
    <col min="4875" max="4875" width="13.88671875" style="1" customWidth="1"/>
    <col min="4876" max="4876" width="10.88671875" style="1" customWidth="1"/>
    <col min="4877" max="5120" width="9.109375" style="1"/>
    <col min="5121" max="5121" width="5.44140625" style="1" customWidth="1"/>
    <col min="5122" max="5124" width="10" style="1" customWidth="1"/>
    <col min="5125" max="5125" width="16.6640625" style="1" customWidth="1"/>
    <col min="5126" max="5127" width="16" style="1" customWidth="1"/>
    <col min="5128" max="5128" width="15.33203125" style="1" customWidth="1"/>
    <col min="5129" max="5130" width="9.109375" style="1"/>
    <col min="5131" max="5131" width="13.88671875" style="1" customWidth="1"/>
    <col min="5132" max="5132" width="10.88671875" style="1" customWidth="1"/>
    <col min="5133" max="5376" width="9.109375" style="1"/>
    <col min="5377" max="5377" width="5.44140625" style="1" customWidth="1"/>
    <col min="5378" max="5380" width="10" style="1" customWidth="1"/>
    <col min="5381" max="5381" width="16.6640625" style="1" customWidth="1"/>
    <col min="5382" max="5383" width="16" style="1" customWidth="1"/>
    <col min="5384" max="5384" width="15.33203125" style="1" customWidth="1"/>
    <col min="5385" max="5386" width="9.109375" style="1"/>
    <col min="5387" max="5387" width="13.88671875" style="1" customWidth="1"/>
    <col min="5388" max="5388" width="10.88671875" style="1" customWidth="1"/>
    <col min="5389" max="5632" width="9.109375" style="1"/>
    <col min="5633" max="5633" width="5.44140625" style="1" customWidth="1"/>
    <col min="5634" max="5636" width="10" style="1" customWidth="1"/>
    <col min="5637" max="5637" width="16.6640625" style="1" customWidth="1"/>
    <col min="5638" max="5639" width="16" style="1" customWidth="1"/>
    <col min="5640" max="5640" width="15.33203125" style="1" customWidth="1"/>
    <col min="5641" max="5642" width="9.109375" style="1"/>
    <col min="5643" max="5643" width="13.88671875" style="1" customWidth="1"/>
    <col min="5644" max="5644" width="10.88671875" style="1" customWidth="1"/>
    <col min="5645" max="5888" width="9.109375" style="1"/>
    <col min="5889" max="5889" width="5.44140625" style="1" customWidth="1"/>
    <col min="5890" max="5892" width="10" style="1" customWidth="1"/>
    <col min="5893" max="5893" width="16.6640625" style="1" customWidth="1"/>
    <col min="5894" max="5895" width="16" style="1" customWidth="1"/>
    <col min="5896" max="5896" width="15.33203125" style="1" customWidth="1"/>
    <col min="5897" max="5898" width="9.109375" style="1"/>
    <col min="5899" max="5899" width="13.88671875" style="1" customWidth="1"/>
    <col min="5900" max="5900" width="10.88671875" style="1" customWidth="1"/>
    <col min="5901" max="6144" width="9.109375" style="1"/>
    <col min="6145" max="6145" width="5.44140625" style="1" customWidth="1"/>
    <col min="6146" max="6148" width="10" style="1" customWidth="1"/>
    <col min="6149" max="6149" width="16.6640625" style="1" customWidth="1"/>
    <col min="6150" max="6151" width="16" style="1" customWidth="1"/>
    <col min="6152" max="6152" width="15.33203125" style="1" customWidth="1"/>
    <col min="6153" max="6154" width="9.109375" style="1"/>
    <col min="6155" max="6155" width="13.88671875" style="1" customWidth="1"/>
    <col min="6156" max="6156" width="10.88671875" style="1" customWidth="1"/>
    <col min="6157" max="6400" width="9.109375" style="1"/>
    <col min="6401" max="6401" width="5.44140625" style="1" customWidth="1"/>
    <col min="6402" max="6404" width="10" style="1" customWidth="1"/>
    <col min="6405" max="6405" width="16.6640625" style="1" customWidth="1"/>
    <col min="6406" max="6407" width="16" style="1" customWidth="1"/>
    <col min="6408" max="6408" width="15.33203125" style="1" customWidth="1"/>
    <col min="6409" max="6410" width="9.109375" style="1"/>
    <col min="6411" max="6411" width="13.88671875" style="1" customWidth="1"/>
    <col min="6412" max="6412" width="10.88671875" style="1" customWidth="1"/>
    <col min="6413" max="6656" width="9.109375" style="1"/>
    <col min="6657" max="6657" width="5.44140625" style="1" customWidth="1"/>
    <col min="6658" max="6660" width="10" style="1" customWidth="1"/>
    <col min="6661" max="6661" width="16.6640625" style="1" customWidth="1"/>
    <col min="6662" max="6663" width="16" style="1" customWidth="1"/>
    <col min="6664" max="6664" width="15.33203125" style="1" customWidth="1"/>
    <col min="6665" max="6666" width="9.109375" style="1"/>
    <col min="6667" max="6667" width="13.88671875" style="1" customWidth="1"/>
    <col min="6668" max="6668" width="10.88671875" style="1" customWidth="1"/>
    <col min="6669" max="6912" width="9.109375" style="1"/>
    <col min="6913" max="6913" width="5.44140625" style="1" customWidth="1"/>
    <col min="6914" max="6916" width="10" style="1" customWidth="1"/>
    <col min="6917" max="6917" width="16.6640625" style="1" customWidth="1"/>
    <col min="6918" max="6919" width="16" style="1" customWidth="1"/>
    <col min="6920" max="6920" width="15.33203125" style="1" customWidth="1"/>
    <col min="6921" max="6922" width="9.109375" style="1"/>
    <col min="6923" max="6923" width="13.88671875" style="1" customWidth="1"/>
    <col min="6924" max="6924" width="10.88671875" style="1" customWidth="1"/>
    <col min="6925" max="7168" width="9.109375" style="1"/>
    <col min="7169" max="7169" width="5.44140625" style="1" customWidth="1"/>
    <col min="7170" max="7172" width="10" style="1" customWidth="1"/>
    <col min="7173" max="7173" width="16.6640625" style="1" customWidth="1"/>
    <col min="7174" max="7175" width="16" style="1" customWidth="1"/>
    <col min="7176" max="7176" width="15.33203125" style="1" customWidth="1"/>
    <col min="7177" max="7178" width="9.109375" style="1"/>
    <col min="7179" max="7179" width="13.88671875" style="1" customWidth="1"/>
    <col min="7180" max="7180" width="10.88671875" style="1" customWidth="1"/>
    <col min="7181" max="7424" width="9.109375" style="1"/>
    <col min="7425" max="7425" width="5.44140625" style="1" customWidth="1"/>
    <col min="7426" max="7428" width="10" style="1" customWidth="1"/>
    <col min="7429" max="7429" width="16.6640625" style="1" customWidth="1"/>
    <col min="7430" max="7431" width="16" style="1" customWidth="1"/>
    <col min="7432" max="7432" width="15.33203125" style="1" customWidth="1"/>
    <col min="7433" max="7434" width="9.109375" style="1"/>
    <col min="7435" max="7435" width="13.88671875" style="1" customWidth="1"/>
    <col min="7436" max="7436" width="10.88671875" style="1" customWidth="1"/>
    <col min="7437" max="7680" width="9.109375" style="1"/>
    <col min="7681" max="7681" width="5.44140625" style="1" customWidth="1"/>
    <col min="7682" max="7684" width="10" style="1" customWidth="1"/>
    <col min="7685" max="7685" width="16.6640625" style="1" customWidth="1"/>
    <col min="7686" max="7687" width="16" style="1" customWidth="1"/>
    <col min="7688" max="7688" width="15.33203125" style="1" customWidth="1"/>
    <col min="7689" max="7690" width="9.109375" style="1"/>
    <col min="7691" max="7691" width="13.88671875" style="1" customWidth="1"/>
    <col min="7692" max="7692" width="10.88671875" style="1" customWidth="1"/>
    <col min="7693" max="7936" width="9.109375" style="1"/>
    <col min="7937" max="7937" width="5.44140625" style="1" customWidth="1"/>
    <col min="7938" max="7940" width="10" style="1" customWidth="1"/>
    <col min="7941" max="7941" width="16.6640625" style="1" customWidth="1"/>
    <col min="7942" max="7943" width="16" style="1" customWidth="1"/>
    <col min="7944" max="7944" width="15.33203125" style="1" customWidth="1"/>
    <col min="7945" max="7946" width="9.109375" style="1"/>
    <col min="7947" max="7947" width="13.88671875" style="1" customWidth="1"/>
    <col min="7948" max="7948" width="10.88671875" style="1" customWidth="1"/>
    <col min="7949" max="8192" width="9.109375" style="1"/>
    <col min="8193" max="8193" width="5.44140625" style="1" customWidth="1"/>
    <col min="8194" max="8196" width="10" style="1" customWidth="1"/>
    <col min="8197" max="8197" width="16.6640625" style="1" customWidth="1"/>
    <col min="8198" max="8199" width="16" style="1" customWidth="1"/>
    <col min="8200" max="8200" width="15.33203125" style="1" customWidth="1"/>
    <col min="8201" max="8202" width="9.109375" style="1"/>
    <col min="8203" max="8203" width="13.88671875" style="1" customWidth="1"/>
    <col min="8204" max="8204" width="10.88671875" style="1" customWidth="1"/>
    <col min="8205" max="8448" width="9.109375" style="1"/>
    <col min="8449" max="8449" width="5.44140625" style="1" customWidth="1"/>
    <col min="8450" max="8452" width="10" style="1" customWidth="1"/>
    <col min="8453" max="8453" width="16.6640625" style="1" customWidth="1"/>
    <col min="8454" max="8455" width="16" style="1" customWidth="1"/>
    <col min="8456" max="8456" width="15.33203125" style="1" customWidth="1"/>
    <col min="8457" max="8458" width="9.109375" style="1"/>
    <col min="8459" max="8459" width="13.88671875" style="1" customWidth="1"/>
    <col min="8460" max="8460" width="10.88671875" style="1" customWidth="1"/>
    <col min="8461" max="8704" width="9.109375" style="1"/>
    <col min="8705" max="8705" width="5.44140625" style="1" customWidth="1"/>
    <col min="8706" max="8708" width="10" style="1" customWidth="1"/>
    <col min="8709" max="8709" width="16.6640625" style="1" customWidth="1"/>
    <col min="8710" max="8711" width="16" style="1" customWidth="1"/>
    <col min="8712" max="8712" width="15.33203125" style="1" customWidth="1"/>
    <col min="8713" max="8714" width="9.109375" style="1"/>
    <col min="8715" max="8715" width="13.88671875" style="1" customWidth="1"/>
    <col min="8716" max="8716" width="10.88671875" style="1" customWidth="1"/>
    <col min="8717" max="8960" width="9.109375" style="1"/>
    <col min="8961" max="8961" width="5.44140625" style="1" customWidth="1"/>
    <col min="8962" max="8964" width="10" style="1" customWidth="1"/>
    <col min="8965" max="8965" width="16.6640625" style="1" customWidth="1"/>
    <col min="8966" max="8967" width="16" style="1" customWidth="1"/>
    <col min="8968" max="8968" width="15.33203125" style="1" customWidth="1"/>
    <col min="8969" max="8970" width="9.109375" style="1"/>
    <col min="8971" max="8971" width="13.88671875" style="1" customWidth="1"/>
    <col min="8972" max="8972" width="10.88671875" style="1" customWidth="1"/>
    <col min="8973" max="9216" width="9.109375" style="1"/>
    <col min="9217" max="9217" width="5.44140625" style="1" customWidth="1"/>
    <col min="9218" max="9220" width="10" style="1" customWidth="1"/>
    <col min="9221" max="9221" width="16.6640625" style="1" customWidth="1"/>
    <col min="9222" max="9223" width="16" style="1" customWidth="1"/>
    <col min="9224" max="9224" width="15.33203125" style="1" customWidth="1"/>
    <col min="9225" max="9226" width="9.109375" style="1"/>
    <col min="9227" max="9227" width="13.88671875" style="1" customWidth="1"/>
    <col min="9228" max="9228" width="10.88671875" style="1" customWidth="1"/>
    <col min="9229" max="9472" width="9.109375" style="1"/>
    <col min="9473" max="9473" width="5.44140625" style="1" customWidth="1"/>
    <col min="9474" max="9476" width="10" style="1" customWidth="1"/>
    <col min="9477" max="9477" width="16.6640625" style="1" customWidth="1"/>
    <col min="9478" max="9479" width="16" style="1" customWidth="1"/>
    <col min="9480" max="9480" width="15.33203125" style="1" customWidth="1"/>
    <col min="9481" max="9482" width="9.109375" style="1"/>
    <col min="9483" max="9483" width="13.88671875" style="1" customWidth="1"/>
    <col min="9484" max="9484" width="10.88671875" style="1" customWidth="1"/>
    <col min="9485" max="9728" width="9.109375" style="1"/>
    <col min="9729" max="9729" width="5.44140625" style="1" customWidth="1"/>
    <col min="9730" max="9732" width="10" style="1" customWidth="1"/>
    <col min="9733" max="9733" width="16.6640625" style="1" customWidth="1"/>
    <col min="9734" max="9735" width="16" style="1" customWidth="1"/>
    <col min="9736" max="9736" width="15.33203125" style="1" customWidth="1"/>
    <col min="9737" max="9738" width="9.109375" style="1"/>
    <col min="9739" max="9739" width="13.88671875" style="1" customWidth="1"/>
    <col min="9740" max="9740" width="10.88671875" style="1" customWidth="1"/>
    <col min="9741" max="9984" width="9.109375" style="1"/>
    <col min="9985" max="9985" width="5.44140625" style="1" customWidth="1"/>
    <col min="9986" max="9988" width="10" style="1" customWidth="1"/>
    <col min="9989" max="9989" width="16.6640625" style="1" customWidth="1"/>
    <col min="9990" max="9991" width="16" style="1" customWidth="1"/>
    <col min="9992" max="9992" width="15.33203125" style="1" customWidth="1"/>
    <col min="9993" max="9994" width="9.109375" style="1"/>
    <col min="9995" max="9995" width="13.88671875" style="1" customWidth="1"/>
    <col min="9996" max="9996" width="10.88671875" style="1" customWidth="1"/>
    <col min="9997" max="10240" width="9.109375" style="1"/>
    <col min="10241" max="10241" width="5.44140625" style="1" customWidth="1"/>
    <col min="10242" max="10244" width="10" style="1" customWidth="1"/>
    <col min="10245" max="10245" width="16.6640625" style="1" customWidth="1"/>
    <col min="10246" max="10247" width="16" style="1" customWidth="1"/>
    <col min="10248" max="10248" width="15.33203125" style="1" customWidth="1"/>
    <col min="10249" max="10250" width="9.109375" style="1"/>
    <col min="10251" max="10251" width="13.88671875" style="1" customWidth="1"/>
    <col min="10252" max="10252" width="10.88671875" style="1" customWidth="1"/>
    <col min="10253" max="10496" width="9.109375" style="1"/>
    <col min="10497" max="10497" width="5.44140625" style="1" customWidth="1"/>
    <col min="10498" max="10500" width="10" style="1" customWidth="1"/>
    <col min="10501" max="10501" width="16.6640625" style="1" customWidth="1"/>
    <col min="10502" max="10503" width="16" style="1" customWidth="1"/>
    <col min="10504" max="10504" width="15.33203125" style="1" customWidth="1"/>
    <col min="10505" max="10506" width="9.109375" style="1"/>
    <col min="10507" max="10507" width="13.88671875" style="1" customWidth="1"/>
    <col min="10508" max="10508" width="10.88671875" style="1" customWidth="1"/>
    <col min="10509" max="10752" width="9.109375" style="1"/>
    <col min="10753" max="10753" width="5.44140625" style="1" customWidth="1"/>
    <col min="10754" max="10756" width="10" style="1" customWidth="1"/>
    <col min="10757" max="10757" width="16.6640625" style="1" customWidth="1"/>
    <col min="10758" max="10759" width="16" style="1" customWidth="1"/>
    <col min="10760" max="10760" width="15.33203125" style="1" customWidth="1"/>
    <col min="10761" max="10762" width="9.109375" style="1"/>
    <col min="10763" max="10763" width="13.88671875" style="1" customWidth="1"/>
    <col min="10764" max="10764" width="10.88671875" style="1" customWidth="1"/>
    <col min="10765" max="11008" width="9.109375" style="1"/>
    <col min="11009" max="11009" width="5.44140625" style="1" customWidth="1"/>
    <col min="11010" max="11012" width="10" style="1" customWidth="1"/>
    <col min="11013" max="11013" width="16.6640625" style="1" customWidth="1"/>
    <col min="11014" max="11015" width="16" style="1" customWidth="1"/>
    <col min="11016" max="11016" width="15.33203125" style="1" customWidth="1"/>
    <col min="11017" max="11018" width="9.109375" style="1"/>
    <col min="11019" max="11019" width="13.88671875" style="1" customWidth="1"/>
    <col min="11020" max="11020" width="10.88671875" style="1" customWidth="1"/>
    <col min="11021" max="11264" width="9.109375" style="1"/>
    <col min="11265" max="11265" width="5.44140625" style="1" customWidth="1"/>
    <col min="11266" max="11268" width="10" style="1" customWidth="1"/>
    <col min="11269" max="11269" width="16.6640625" style="1" customWidth="1"/>
    <col min="11270" max="11271" width="16" style="1" customWidth="1"/>
    <col min="11272" max="11272" width="15.33203125" style="1" customWidth="1"/>
    <col min="11273" max="11274" width="9.109375" style="1"/>
    <col min="11275" max="11275" width="13.88671875" style="1" customWidth="1"/>
    <col min="11276" max="11276" width="10.88671875" style="1" customWidth="1"/>
    <col min="11277" max="11520" width="9.109375" style="1"/>
    <col min="11521" max="11521" width="5.44140625" style="1" customWidth="1"/>
    <col min="11522" max="11524" width="10" style="1" customWidth="1"/>
    <col min="11525" max="11525" width="16.6640625" style="1" customWidth="1"/>
    <col min="11526" max="11527" width="16" style="1" customWidth="1"/>
    <col min="11528" max="11528" width="15.33203125" style="1" customWidth="1"/>
    <col min="11529" max="11530" width="9.109375" style="1"/>
    <col min="11531" max="11531" width="13.88671875" style="1" customWidth="1"/>
    <col min="11532" max="11532" width="10.88671875" style="1" customWidth="1"/>
    <col min="11533" max="11776" width="9.109375" style="1"/>
    <col min="11777" max="11777" width="5.44140625" style="1" customWidth="1"/>
    <col min="11778" max="11780" width="10" style="1" customWidth="1"/>
    <col min="11781" max="11781" width="16.6640625" style="1" customWidth="1"/>
    <col min="11782" max="11783" width="16" style="1" customWidth="1"/>
    <col min="11784" max="11784" width="15.33203125" style="1" customWidth="1"/>
    <col min="11785" max="11786" width="9.109375" style="1"/>
    <col min="11787" max="11787" width="13.88671875" style="1" customWidth="1"/>
    <col min="11788" max="11788" width="10.88671875" style="1" customWidth="1"/>
    <col min="11789" max="12032" width="9.109375" style="1"/>
    <col min="12033" max="12033" width="5.44140625" style="1" customWidth="1"/>
    <col min="12034" max="12036" width="10" style="1" customWidth="1"/>
    <col min="12037" max="12037" width="16.6640625" style="1" customWidth="1"/>
    <col min="12038" max="12039" width="16" style="1" customWidth="1"/>
    <col min="12040" max="12040" width="15.33203125" style="1" customWidth="1"/>
    <col min="12041" max="12042" width="9.109375" style="1"/>
    <col min="12043" max="12043" width="13.88671875" style="1" customWidth="1"/>
    <col min="12044" max="12044" width="10.88671875" style="1" customWidth="1"/>
    <col min="12045" max="12288" width="9.109375" style="1"/>
    <col min="12289" max="12289" width="5.44140625" style="1" customWidth="1"/>
    <col min="12290" max="12292" width="10" style="1" customWidth="1"/>
    <col min="12293" max="12293" width="16.6640625" style="1" customWidth="1"/>
    <col min="12294" max="12295" width="16" style="1" customWidth="1"/>
    <col min="12296" max="12296" width="15.33203125" style="1" customWidth="1"/>
    <col min="12297" max="12298" width="9.109375" style="1"/>
    <col min="12299" max="12299" width="13.88671875" style="1" customWidth="1"/>
    <col min="12300" max="12300" width="10.88671875" style="1" customWidth="1"/>
    <col min="12301" max="12544" width="9.109375" style="1"/>
    <col min="12545" max="12545" width="5.44140625" style="1" customWidth="1"/>
    <col min="12546" max="12548" width="10" style="1" customWidth="1"/>
    <col min="12549" max="12549" width="16.6640625" style="1" customWidth="1"/>
    <col min="12550" max="12551" width="16" style="1" customWidth="1"/>
    <col min="12552" max="12552" width="15.33203125" style="1" customWidth="1"/>
    <col min="12553" max="12554" width="9.109375" style="1"/>
    <col min="12555" max="12555" width="13.88671875" style="1" customWidth="1"/>
    <col min="12556" max="12556" width="10.88671875" style="1" customWidth="1"/>
    <col min="12557" max="12800" width="9.109375" style="1"/>
    <col min="12801" max="12801" width="5.44140625" style="1" customWidth="1"/>
    <col min="12802" max="12804" width="10" style="1" customWidth="1"/>
    <col min="12805" max="12805" width="16.6640625" style="1" customWidth="1"/>
    <col min="12806" max="12807" width="16" style="1" customWidth="1"/>
    <col min="12808" max="12808" width="15.33203125" style="1" customWidth="1"/>
    <col min="12809" max="12810" width="9.109375" style="1"/>
    <col min="12811" max="12811" width="13.88671875" style="1" customWidth="1"/>
    <col min="12812" max="12812" width="10.88671875" style="1" customWidth="1"/>
    <col min="12813" max="13056" width="9.109375" style="1"/>
    <col min="13057" max="13057" width="5.44140625" style="1" customWidth="1"/>
    <col min="13058" max="13060" width="10" style="1" customWidth="1"/>
    <col min="13061" max="13061" width="16.6640625" style="1" customWidth="1"/>
    <col min="13062" max="13063" width="16" style="1" customWidth="1"/>
    <col min="13064" max="13064" width="15.33203125" style="1" customWidth="1"/>
    <col min="13065" max="13066" width="9.109375" style="1"/>
    <col min="13067" max="13067" width="13.88671875" style="1" customWidth="1"/>
    <col min="13068" max="13068" width="10.88671875" style="1" customWidth="1"/>
    <col min="13069" max="13312" width="9.109375" style="1"/>
    <col min="13313" max="13313" width="5.44140625" style="1" customWidth="1"/>
    <col min="13314" max="13316" width="10" style="1" customWidth="1"/>
    <col min="13317" max="13317" width="16.6640625" style="1" customWidth="1"/>
    <col min="13318" max="13319" width="16" style="1" customWidth="1"/>
    <col min="13320" max="13320" width="15.33203125" style="1" customWidth="1"/>
    <col min="13321" max="13322" width="9.109375" style="1"/>
    <col min="13323" max="13323" width="13.88671875" style="1" customWidth="1"/>
    <col min="13324" max="13324" width="10.88671875" style="1" customWidth="1"/>
    <col min="13325" max="13568" width="9.109375" style="1"/>
    <col min="13569" max="13569" width="5.44140625" style="1" customWidth="1"/>
    <col min="13570" max="13572" width="10" style="1" customWidth="1"/>
    <col min="13573" max="13573" width="16.6640625" style="1" customWidth="1"/>
    <col min="13574" max="13575" width="16" style="1" customWidth="1"/>
    <col min="13576" max="13576" width="15.33203125" style="1" customWidth="1"/>
    <col min="13577" max="13578" width="9.109375" style="1"/>
    <col min="13579" max="13579" width="13.88671875" style="1" customWidth="1"/>
    <col min="13580" max="13580" width="10.88671875" style="1" customWidth="1"/>
    <col min="13581" max="13824" width="9.109375" style="1"/>
    <col min="13825" max="13825" width="5.44140625" style="1" customWidth="1"/>
    <col min="13826" max="13828" width="10" style="1" customWidth="1"/>
    <col min="13829" max="13829" width="16.6640625" style="1" customWidth="1"/>
    <col min="13830" max="13831" width="16" style="1" customWidth="1"/>
    <col min="13832" max="13832" width="15.33203125" style="1" customWidth="1"/>
    <col min="13833" max="13834" width="9.109375" style="1"/>
    <col min="13835" max="13835" width="13.88671875" style="1" customWidth="1"/>
    <col min="13836" max="13836" width="10.88671875" style="1" customWidth="1"/>
    <col min="13837" max="14080" width="9.109375" style="1"/>
    <col min="14081" max="14081" width="5.44140625" style="1" customWidth="1"/>
    <col min="14082" max="14084" width="10" style="1" customWidth="1"/>
    <col min="14085" max="14085" width="16.6640625" style="1" customWidth="1"/>
    <col min="14086" max="14087" width="16" style="1" customWidth="1"/>
    <col min="14088" max="14088" width="15.33203125" style="1" customWidth="1"/>
    <col min="14089" max="14090" width="9.109375" style="1"/>
    <col min="14091" max="14091" width="13.88671875" style="1" customWidth="1"/>
    <col min="14092" max="14092" width="10.88671875" style="1" customWidth="1"/>
    <col min="14093" max="14336" width="9.109375" style="1"/>
    <col min="14337" max="14337" width="5.44140625" style="1" customWidth="1"/>
    <col min="14338" max="14340" width="10" style="1" customWidth="1"/>
    <col min="14341" max="14341" width="16.6640625" style="1" customWidth="1"/>
    <col min="14342" max="14343" width="16" style="1" customWidth="1"/>
    <col min="14344" max="14344" width="15.33203125" style="1" customWidth="1"/>
    <col min="14345" max="14346" width="9.109375" style="1"/>
    <col min="14347" max="14347" width="13.88671875" style="1" customWidth="1"/>
    <col min="14348" max="14348" width="10.88671875" style="1" customWidth="1"/>
    <col min="14349" max="14592" width="9.109375" style="1"/>
    <col min="14593" max="14593" width="5.44140625" style="1" customWidth="1"/>
    <col min="14594" max="14596" width="10" style="1" customWidth="1"/>
    <col min="14597" max="14597" width="16.6640625" style="1" customWidth="1"/>
    <col min="14598" max="14599" width="16" style="1" customWidth="1"/>
    <col min="14600" max="14600" width="15.33203125" style="1" customWidth="1"/>
    <col min="14601" max="14602" width="9.109375" style="1"/>
    <col min="14603" max="14603" width="13.88671875" style="1" customWidth="1"/>
    <col min="14604" max="14604" width="10.88671875" style="1" customWidth="1"/>
    <col min="14605" max="14848" width="9.109375" style="1"/>
    <col min="14849" max="14849" width="5.44140625" style="1" customWidth="1"/>
    <col min="14850" max="14852" width="10" style="1" customWidth="1"/>
    <col min="14853" max="14853" width="16.6640625" style="1" customWidth="1"/>
    <col min="14854" max="14855" width="16" style="1" customWidth="1"/>
    <col min="14856" max="14856" width="15.33203125" style="1" customWidth="1"/>
    <col min="14857" max="14858" width="9.109375" style="1"/>
    <col min="14859" max="14859" width="13.88671875" style="1" customWidth="1"/>
    <col min="14860" max="14860" width="10.88671875" style="1" customWidth="1"/>
    <col min="14861" max="15104" width="9.109375" style="1"/>
    <col min="15105" max="15105" width="5.44140625" style="1" customWidth="1"/>
    <col min="15106" max="15108" width="10" style="1" customWidth="1"/>
    <col min="15109" max="15109" width="16.6640625" style="1" customWidth="1"/>
    <col min="15110" max="15111" width="16" style="1" customWidth="1"/>
    <col min="15112" max="15112" width="15.33203125" style="1" customWidth="1"/>
    <col min="15113" max="15114" width="9.109375" style="1"/>
    <col min="15115" max="15115" width="13.88671875" style="1" customWidth="1"/>
    <col min="15116" max="15116" width="10.88671875" style="1" customWidth="1"/>
    <col min="15117" max="15360" width="9.109375" style="1"/>
    <col min="15361" max="15361" width="5.44140625" style="1" customWidth="1"/>
    <col min="15362" max="15364" width="10" style="1" customWidth="1"/>
    <col min="15365" max="15365" width="16.6640625" style="1" customWidth="1"/>
    <col min="15366" max="15367" width="16" style="1" customWidth="1"/>
    <col min="15368" max="15368" width="15.33203125" style="1" customWidth="1"/>
    <col min="15369" max="15370" width="9.109375" style="1"/>
    <col min="15371" max="15371" width="13.88671875" style="1" customWidth="1"/>
    <col min="15372" max="15372" width="10.88671875" style="1" customWidth="1"/>
    <col min="15373" max="15616" width="9.109375" style="1"/>
    <col min="15617" max="15617" width="5.44140625" style="1" customWidth="1"/>
    <col min="15618" max="15620" width="10" style="1" customWidth="1"/>
    <col min="15621" max="15621" width="16.6640625" style="1" customWidth="1"/>
    <col min="15622" max="15623" width="16" style="1" customWidth="1"/>
    <col min="15624" max="15624" width="15.33203125" style="1" customWidth="1"/>
    <col min="15625" max="15626" width="9.109375" style="1"/>
    <col min="15627" max="15627" width="13.88671875" style="1" customWidth="1"/>
    <col min="15628" max="15628" width="10.88671875" style="1" customWidth="1"/>
    <col min="15629" max="15872" width="9.109375" style="1"/>
    <col min="15873" max="15873" width="5.44140625" style="1" customWidth="1"/>
    <col min="15874" max="15876" width="10" style="1" customWidth="1"/>
    <col min="15877" max="15877" width="16.6640625" style="1" customWidth="1"/>
    <col min="15878" max="15879" width="16" style="1" customWidth="1"/>
    <col min="15880" max="15880" width="15.33203125" style="1" customWidth="1"/>
    <col min="15881" max="15882" width="9.109375" style="1"/>
    <col min="15883" max="15883" width="13.88671875" style="1" customWidth="1"/>
    <col min="15884" max="15884" width="10.88671875" style="1" customWidth="1"/>
    <col min="15885" max="16128" width="9.109375" style="1"/>
    <col min="16129" max="16129" width="5.44140625" style="1" customWidth="1"/>
    <col min="16130" max="16132" width="10" style="1" customWidth="1"/>
    <col min="16133" max="16133" width="16.6640625" style="1" customWidth="1"/>
    <col min="16134" max="16135" width="16" style="1" customWidth="1"/>
    <col min="16136" max="16136" width="15.33203125" style="1" customWidth="1"/>
    <col min="16137" max="16138" width="9.109375" style="1"/>
    <col min="16139" max="16139" width="13.88671875" style="1" customWidth="1"/>
    <col min="16140" max="16140" width="10.88671875" style="1" customWidth="1"/>
    <col min="16141" max="16384" width="9.109375" style="1"/>
  </cols>
  <sheetData>
    <row r="2" spans="1:12" x14ac:dyDescent="0.25">
      <c r="G2" s="93" t="s">
        <v>51</v>
      </c>
      <c r="H2" s="93"/>
    </row>
    <row r="3" spans="1:12" x14ac:dyDescent="0.25">
      <c r="E3" s="1" t="s">
        <v>20</v>
      </c>
    </row>
    <row r="4" spans="1:12" x14ac:dyDescent="0.25">
      <c r="A4" s="94" t="s">
        <v>52</v>
      </c>
      <c r="B4" s="94"/>
      <c r="C4" s="94"/>
      <c r="D4" s="94"/>
      <c r="E4" s="94"/>
      <c r="F4" s="94"/>
      <c r="G4" s="94"/>
      <c r="H4" s="94"/>
    </row>
    <row r="5" spans="1:12" x14ac:dyDescent="0.25">
      <c r="A5" s="94" t="s">
        <v>53</v>
      </c>
      <c r="B5" s="94"/>
      <c r="C5" s="94"/>
      <c r="D5" s="94"/>
      <c r="E5" s="94"/>
      <c r="F5" s="94"/>
      <c r="G5" s="94"/>
      <c r="H5" s="94"/>
    </row>
    <row r="6" spans="1:12" s="3" customFormat="1" x14ac:dyDescent="0.25">
      <c r="A6" s="94" t="s">
        <v>54</v>
      </c>
      <c r="B6" s="94"/>
      <c r="C6" s="94"/>
      <c r="D6" s="94"/>
      <c r="E6" s="94"/>
      <c r="F6" s="94"/>
      <c r="G6" s="94"/>
      <c r="H6" s="94"/>
      <c r="L6" s="4"/>
    </row>
    <row r="7" spans="1:12" s="3" customFormat="1" ht="13.8" thickBot="1" x14ac:dyDescent="0.3">
      <c r="A7" s="5"/>
      <c r="B7" s="5"/>
      <c r="L7" s="4"/>
    </row>
    <row r="8" spans="1:12" ht="12.75" customHeight="1" x14ac:dyDescent="0.25">
      <c r="A8" s="95" t="s">
        <v>24</v>
      </c>
      <c r="B8" s="97" t="s">
        <v>55</v>
      </c>
      <c r="C8" s="97"/>
      <c r="D8" s="97"/>
      <c r="E8" s="97"/>
      <c r="F8" s="97" t="s">
        <v>56</v>
      </c>
      <c r="G8" s="97" t="s">
        <v>57</v>
      </c>
      <c r="H8" s="99" t="s">
        <v>58</v>
      </c>
    </row>
    <row r="9" spans="1:12" x14ac:dyDescent="0.25">
      <c r="A9" s="96"/>
      <c r="B9" s="98"/>
      <c r="C9" s="98"/>
      <c r="D9" s="98"/>
      <c r="E9" s="98"/>
      <c r="F9" s="98"/>
      <c r="G9" s="98"/>
      <c r="H9" s="100"/>
    </row>
    <row r="10" spans="1:12" ht="48" customHeight="1" x14ac:dyDescent="0.25">
      <c r="A10" s="96"/>
      <c r="B10" s="98"/>
      <c r="C10" s="98"/>
      <c r="D10" s="98"/>
      <c r="E10" s="98"/>
      <c r="F10" s="98"/>
      <c r="G10" s="98"/>
      <c r="H10" s="100"/>
    </row>
    <row r="11" spans="1:12" ht="14.25" customHeight="1" x14ac:dyDescent="0.25">
      <c r="A11" s="96"/>
      <c r="B11" s="98"/>
      <c r="C11" s="98"/>
      <c r="D11" s="98"/>
      <c r="E11" s="98"/>
      <c r="F11" s="98"/>
      <c r="G11" s="98"/>
      <c r="H11" s="100"/>
    </row>
    <row r="12" spans="1:12" ht="27.75" customHeight="1" x14ac:dyDescent="0.25">
      <c r="A12" s="17" t="s">
        <v>0</v>
      </c>
      <c r="B12" s="81" t="s">
        <v>59</v>
      </c>
      <c r="C12" s="81"/>
      <c r="D12" s="81"/>
      <c r="E12" s="81"/>
      <c r="F12" s="81"/>
      <c r="G12" s="81"/>
      <c r="H12" s="89"/>
    </row>
    <row r="13" spans="1:12" ht="48.75" customHeight="1" x14ac:dyDescent="0.25">
      <c r="A13" s="17" t="s">
        <v>4</v>
      </c>
      <c r="B13" s="81" t="s">
        <v>59</v>
      </c>
      <c r="C13" s="81"/>
      <c r="D13" s="81"/>
      <c r="E13" s="81"/>
      <c r="F13" s="8" t="s">
        <v>60</v>
      </c>
      <c r="G13" s="8" t="s">
        <v>33</v>
      </c>
      <c r="H13" s="24">
        <f>'Расчет С1 (старый)'!I32</f>
        <v>872.19544015367285</v>
      </c>
    </row>
    <row r="14" spans="1:12" ht="28.5" customHeight="1" x14ac:dyDescent="0.25">
      <c r="A14" s="17" t="s">
        <v>1</v>
      </c>
      <c r="B14" s="90" t="s">
        <v>61</v>
      </c>
      <c r="C14" s="83"/>
      <c r="D14" s="83"/>
      <c r="E14" s="83"/>
      <c r="F14" s="83"/>
      <c r="G14" s="83"/>
      <c r="H14" s="84"/>
    </row>
    <row r="15" spans="1:12" ht="18" customHeight="1" x14ac:dyDescent="0.25">
      <c r="A15" s="17" t="s">
        <v>62</v>
      </c>
      <c r="B15" s="80" t="s">
        <v>63</v>
      </c>
      <c r="C15" s="81"/>
      <c r="D15" s="81"/>
      <c r="E15" s="82"/>
      <c r="F15" s="91" t="s">
        <v>64</v>
      </c>
      <c r="G15" s="8" t="s">
        <v>65</v>
      </c>
      <c r="H15" s="25">
        <f>332431.58*1.043</f>
        <v>346726.13793999999</v>
      </c>
    </row>
    <row r="16" spans="1:12" ht="18" customHeight="1" x14ac:dyDescent="0.25">
      <c r="A16" s="17" t="s">
        <v>66</v>
      </c>
      <c r="B16" s="80" t="s">
        <v>67</v>
      </c>
      <c r="C16" s="81"/>
      <c r="D16" s="81"/>
      <c r="E16" s="82"/>
      <c r="F16" s="91"/>
      <c r="G16" s="8" t="s">
        <v>65</v>
      </c>
      <c r="H16" s="26">
        <f>384698.36*1.043</f>
        <v>401240.38947999995</v>
      </c>
    </row>
    <row r="17" spans="1:14" ht="18" customHeight="1" x14ac:dyDescent="0.25">
      <c r="A17" s="17" t="s">
        <v>68</v>
      </c>
      <c r="B17" s="80" t="s">
        <v>69</v>
      </c>
      <c r="C17" s="81"/>
      <c r="D17" s="81"/>
      <c r="E17" s="82"/>
      <c r="F17" s="91"/>
      <c r="G17" s="8" t="s">
        <v>65</v>
      </c>
      <c r="H17" s="25">
        <f>399490.13*1.043</f>
        <v>416668.20558999997</v>
      </c>
    </row>
    <row r="18" spans="1:14" ht="32.25" customHeight="1" x14ac:dyDescent="0.25">
      <c r="A18" s="17" t="s">
        <v>2</v>
      </c>
      <c r="B18" s="82" t="s">
        <v>70</v>
      </c>
      <c r="C18" s="83"/>
      <c r="D18" s="83"/>
      <c r="E18" s="83"/>
      <c r="F18" s="83"/>
      <c r="G18" s="83"/>
      <c r="H18" s="84"/>
    </row>
    <row r="19" spans="1:14" ht="29.25" customHeight="1" x14ac:dyDescent="0.25">
      <c r="A19" s="17" t="s">
        <v>7</v>
      </c>
      <c r="B19" s="80" t="s">
        <v>71</v>
      </c>
      <c r="C19" s="81"/>
      <c r="D19" s="81"/>
      <c r="E19" s="82"/>
      <c r="F19" s="85" t="s">
        <v>72</v>
      </c>
      <c r="G19" s="8" t="s">
        <v>65</v>
      </c>
      <c r="H19" s="27">
        <f>499903.8*1.043</f>
        <v>521399.66339999996</v>
      </c>
    </row>
    <row r="20" spans="1:14" ht="27.75" customHeight="1" x14ac:dyDescent="0.25">
      <c r="A20" s="17" t="s">
        <v>9</v>
      </c>
      <c r="B20" s="80" t="s">
        <v>73</v>
      </c>
      <c r="C20" s="81"/>
      <c r="D20" s="81"/>
      <c r="E20" s="82"/>
      <c r="F20" s="86"/>
      <c r="G20" s="8" t="s">
        <v>65</v>
      </c>
      <c r="H20" s="27">
        <f>615947.85*1.043</f>
        <v>642433.60754999996</v>
      </c>
    </row>
    <row r="21" spans="1:14" ht="27" customHeight="1" x14ac:dyDescent="0.25">
      <c r="A21" s="17" t="s">
        <v>11</v>
      </c>
      <c r="B21" s="80" t="s">
        <v>74</v>
      </c>
      <c r="C21" s="81"/>
      <c r="D21" s="81"/>
      <c r="E21" s="82"/>
      <c r="F21" s="92"/>
      <c r="G21" s="8" t="s">
        <v>65</v>
      </c>
      <c r="H21" s="27">
        <f>941335.95*1.043</f>
        <v>981813.39584999986</v>
      </c>
    </row>
    <row r="22" spans="1:14" ht="27" customHeight="1" x14ac:dyDescent="0.25">
      <c r="A22" s="17" t="s">
        <v>3</v>
      </c>
      <c r="B22" s="82" t="s">
        <v>75</v>
      </c>
      <c r="C22" s="83"/>
      <c r="D22" s="83"/>
      <c r="E22" s="83"/>
      <c r="F22" s="83"/>
      <c r="G22" s="83"/>
      <c r="H22" s="84"/>
    </row>
    <row r="23" spans="1:14" ht="27" customHeight="1" x14ac:dyDescent="0.25">
      <c r="A23" s="17" t="s">
        <v>46</v>
      </c>
      <c r="B23" s="80" t="s">
        <v>76</v>
      </c>
      <c r="C23" s="81"/>
      <c r="D23" s="81"/>
      <c r="E23" s="81"/>
      <c r="F23" s="8" t="s">
        <v>77</v>
      </c>
      <c r="G23" s="8" t="s">
        <v>78</v>
      </c>
      <c r="H23" s="25">
        <f>144711.14*1.043</f>
        <v>150933.71901999999</v>
      </c>
    </row>
    <row r="24" spans="1:14" ht="27" customHeight="1" x14ac:dyDescent="0.25">
      <c r="A24" s="17" t="s">
        <v>15</v>
      </c>
      <c r="B24" s="82" t="s">
        <v>79</v>
      </c>
      <c r="C24" s="83"/>
      <c r="D24" s="83"/>
      <c r="E24" s="83"/>
      <c r="F24" s="83"/>
      <c r="G24" s="83"/>
      <c r="H24" s="84"/>
    </row>
    <row r="25" spans="1:14" ht="31.5" customHeight="1" x14ac:dyDescent="0.25">
      <c r="A25" s="18" t="s">
        <v>80</v>
      </c>
      <c r="B25" s="80" t="s">
        <v>81</v>
      </c>
      <c r="C25" s="81"/>
      <c r="D25" s="81"/>
      <c r="E25" s="81"/>
      <c r="F25" s="85" t="s">
        <v>82</v>
      </c>
      <c r="G25" s="8" t="s">
        <v>33</v>
      </c>
      <c r="H25" s="26">
        <f>701*1.043</f>
        <v>731.14299999999992</v>
      </c>
    </row>
    <row r="26" spans="1:14" ht="37.5" customHeight="1" x14ac:dyDescent="0.25">
      <c r="A26" s="18" t="s">
        <v>83</v>
      </c>
      <c r="B26" s="80" t="s">
        <v>84</v>
      </c>
      <c r="C26" s="81"/>
      <c r="D26" s="81"/>
      <c r="E26" s="81"/>
      <c r="F26" s="86"/>
      <c r="G26" s="8" t="s">
        <v>33</v>
      </c>
      <c r="H26" s="27">
        <f>575*1.043</f>
        <v>599.72499999999991</v>
      </c>
    </row>
    <row r="27" spans="1:14" ht="40.5" customHeight="1" thickBot="1" x14ac:dyDescent="0.3">
      <c r="A27" s="19" t="s">
        <v>85</v>
      </c>
      <c r="B27" s="88" t="s">
        <v>86</v>
      </c>
      <c r="C27" s="88"/>
      <c r="D27" s="88"/>
      <c r="E27" s="88"/>
      <c r="F27" s="87"/>
      <c r="G27" s="20" t="s">
        <v>33</v>
      </c>
      <c r="H27" s="28">
        <f>1640.32*1.043</f>
        <v>1710.8537599999997</v>
      </c>
    </row>
    <row r="30" spans="1:14" x14ac:dyDescent="0.25">
      <c r="B30" s="76"/>
      <c r="C30" s="77"/>
      <c r="D30" s="77"/>
      <c r="E30" s="77"/>
      <c r="G30" s="78"/>
      <c r="H30" s="79"/>
      <c r="L30" s="1"/>
      <c r="N30" s="2"/>
    </row>
  </sheetData>
  <mergeCells count="30">
    <mergeCell ref="G2:H2"/>
    <mergeCell ref="A4:H4"/>
    <mergeCell ref="A5:H5"/>
    <mergeCell ref="A6:H6"/>
    <mergeCell ref="A8:A11"/>
    <mergeCell ref="B8:E11"/>
    <mergeCell ref="F8:F11"/>
    <mergeCell ref="G8:G11"/>
    <mergeCell ref="H8:H11"/>
    <mergeCell ref="B22:H22"/>
    <mergeCell ref="B12:H12"/>
    <mergeCell ref="B13:E13"/>
    <mergeCell ref="B14:H14"/>
    <mergeCell ref="B15:E15"/>
    <mergeCell ref="F15:F17"/>
    <mergeCell ref="B16:E16"/>
    <mergeCell ref="B17:E17"/>
    <mergeCell ref="B18:H18"/>
    <mergeCell ref="B19:E19"/>
    <mergeCell ref="F19:F21"/>
    <mergeCell ref="B20:E20"/>
    <mergeCell ref="B21:E21"/>
    <mergeCell ref="B30:E30"/>
    <mergeCell ref="G30:H30"/>
    <mergeCell ref="B23:E23"/>
    <mergeCell ref="B24:H24"/>
    <mergeCell ref="B25:E25"/>
    <mergeCell ref="F25:F27"/>
    <mergeCell ref="B26:E26"/>
    <mergeCell ref="B27:E27"/>
  </mergeCells>
  <pageMargins left="0.75" right="0.75" top="1" bottom="1" header="0.5" footer="0.5"/>
  <pageSetup paperSize="9" scale="88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4"/>
  <sheetViews>
    <sheetView topLeftCell="A7" zoomScaleNormal="100" workbookViewId="0">
      <selection activeCell="N18" sqref="N18"/>
    </sheetView>
  </sheetViews>
  <sheetFormatPr defaultRowHeight="13.2" x14ac:dyDescent="0.25"/>
  <cols>
    <col min="1" max="1" width="6" style="1" customWidth="1"/>
    <col min="2" max="4" width="10" style="1" customWidth="1"/>
    <col min="5" max="5" width="12.88671875" style="1" customWidth="1"/>
    <col min="6" max="9" width="16" style="1" customWidth="1"/>
    <col min="10" max="10" width="17" style="1" hidden="1" customWidth="1"/>
    <col min="11" max="12" width="9.109375" style="1"/>
    <col min="13" max="13" width="13.88671875" style="1" customWidth="1"/>
    <col min="14" max="14" width="12.44140625" style="2" customWidth="1"/>
    <col min="15" max="256" width="9.109375" style="1"/>
    <col min="257" max="257" width="6" style="1" customWidth="1"/>
    <col min="258" max="260" width="10" style="1" customWidth="1"/>
    <col min="261" max="261" width="12.88671875" style="1" customWidth="1"/>
    <col min="262" max="265" width="16" style="1" customWidth="1"/>
    <col min="266" max="266" width="15.33203125" style="1" customWidth="1"/>
    <col min="267" max="268" width="9.109375" style="1"/>
    <col min="269" max="269" width="13.88671875" style="1" customWidth="1"/>
    <col min="270" max="270" width="10.88671875" style="1" customWidth="1"/>
    <col min="271" max="512" width="9.109375" style="1"/>
    <col min="513" max="513" width="6" style="1" customWidth="1"/>
    <col min="514" max="516" width="10" style="1" customWidth="1"/>
    <col min="517" max="517" width="12.88671875" style="1" customWidth="1"/>
    <col min="518" max="521" width="16" style="1" customWidth="1"/>
    <col min="522" max="522" width="15.33203125" style="1" customWidth="1"/>
    <col min="523" max="524" width="9.109375" style="1"/>
    <col min="525" max="525" width="13.88671875" style="1" customWidth="1"/>
    <col min="526" max="526" width="10.88671875" style="1" customWidth="1"/>
    <col min="527" max="768" width="9.109375" style="1"/>
    <col min="769" max="769" width="6" style="1" customWidth="1"/>
    <col min="770" max="772" width="10" style="1" customWidth="1"/>
    <col min="773" max="773" width="12.88671875" style="1" customWidth="1"/>
    <col min="774" max="777" width="16" style="1" customWidth="1"/>
    <col min="778" max="778" width="15.33203125" style="1" customWidth="1"/>
    <col min="779" max="780" width="9.109375" style="1"/>
    <col min="781" max="781" width="13.88671875" style="1" customWidth="1"/>
    <col min="782" max="782" width="10.88671875" style="1" customWidth="1"/>
    <col min="783" max="1024" width="9.109375" style="1"/>
    <col min="1025" max="1025" width="6" style="1" customWidth="1"/>
    <col min="1026" max="1028" width="10" style="1" customWidth="1"/>
    <col min="1029" max="1029" width="12.88671875" style="1" customWidth="1"/>
    <col min="1030" max="1033" width="16" style="1" customWidth="1"/>
    <col min="1034" max="1034" width="15.33203125" style="1" customWidth="1"/>
    <col min="1035" max="1036" width="9.109375" style="1"/>
    <col min="1037" max="1037" width="13.88671875" style="1" customWidth="1"/>
    <col min="1038" max="1038" width="10.88671875" style="1" customWidth="1"/>
    <col min="1039" max="1280" width="9.109375" style="1"/>
    <col min="1281" max="1281" width="6" style="1" customWidth="1"/>
    <col min="1282" max="1284" width="10" style="1" customWidth="1"/>
    <col min="1285" max="1285" width="12.88671875" style="1" customWidth="1"/>
    <col min="1286" max="1289" width="16" style="1" customWidth="1"/>
    <col min="1290" max="1290" width="15.33203125" style="1" customWidth="1"/>
    <col min="1291" max="1292" width="9.109375" style="1"/>
    <col min="1293" max="1293" width="13.88671875" style="1" customWidth="1"/>
    <col min="1294" max="1294" width="10.88671875" style="1" customWidth="1"/>
    <col min="1295" max="1536" width="9.109375" style="1"/>
    <col min="1537" max="1537" width="6" style="1" customWidth="1"/>
    <col min="1538" max="1540" width="10" style="1" customWidth="1"/>
    <col min="1541" max="1541" width="12.88671875" style="1" customWidth="1"/>
    <col min="1542" max="1545" width="16" style="1" customWidth="1"/>
    <col min="1546" max="1546" width="15.33203125" style="1" customWidth="1"/>
    <col min="1547" max="1548" width="9.109375" style="1"/>
    <col min="1549" max="1549" width="13.88671875" style="1" customWidth="1"/>
    <col min="1550" max="1550" width="10.88671875" style="1" customWidth="1"/>
    <col min="1551" max="1792" width="9.109375" style="1"/>
    <col min="1793" max="1793" width="6" style="1" customWidth="1"/>
    <col min="1794" max="1796" width="10" style="1" customWidth="1"/>
    <col min="1797" max="1797" width="12.88671875" style="1" customWidth="1"/>
    <col min="1798" max="1801" width="16" style="1" customWidth="1"/>
    <col min="1802" max="1802" width="15.33203125" style="1" customWidth="1"/>
    <col min="1803" max="1804" width="9.109375" style="1"/>
    <col min="1805" max="1805" width="13.88671875" style="1" customWidth="1"/>
    <col min="1806" max="1806" width="10.88671875" style="1" customWidth="1"/>
    <col min="1807" max="2048" width="9.109375" style="1"/>
    <col min="2049" max="2049" width="6" style="1" customWidth="1"/>
    <col min="2050" max="2052" width="10" style="1" customWidth="1"/>
    <col min="2053" max="2053" width="12.88671875" style="1" customWidth="1"/>
    <col min="2054" max="2057" width="16" style="1" customWidth="1"/>
    <col min="2058" max="2058" width="15.33203125" style="1" customWidth="1"/>
    <col min="2059" max="2060" width="9.109375" style="1"/>
    <col min="2061" max="2061" width="13.88671875" style="1" customWidth="1"/>
    <col min="2062" max="2062" width="10.88671875" style="1" customWidth="1"/>
    <col min="2063" max="2304" width="9.109375" style="1"/>
    <col min="2305" max="2305" width="6" style="1" customWidth="1"/>
    <col min="2306" max="2308" width="10" style="1" customWidth="1"/>
    <col min="2309" max="2309" width="12.88671875" style="1" customWidth="1"/>
    <col min="2310" max="2313" width="16" style="1" customWidth="1"/>
    <col min="2314" max="2314" width="15.33203125" style="1" customWidth="1"/>
    <col min="2315" max="2316" width="9.109375" style="1"/>
    <col min="2317" max="2317" width="13.88671875" style="1" customWidth="1"/>
    <col min="2318" max="2318" width="10.88671875" style="1" customWidth="1"/>
    <col min="2319" max="2560" width="9.109375" style="1"/>
    <col min="2561" max="2561" width="6" style="1" customWidth="1"/>
    <col min="2562" max="2564" width="10" style="1" customWidth="1"/>
    <col min="2565" max="2565" width="12.88671875" style="1" customWidth="1"/>
    <col min="2566" max="2569" width="16" style="1" customWidth="1"/>
    <col min="2570" max="2570" width="15.33203125" style="1" customWidth="1"/>
    <col min="2571" max="2572" width="9.109375" style="1"/>
    <col min="2573" max="2573" width="13.88671875" style="1" customWidth="1"/>
    <col min="2574" max="2574" width="10.88671875" style="1" customWidth="1"/>
    <col min="2575" max="2816" width="9.109375" style="1"/>
    <col min="2817" max="2817" width="6" style="1" customWidth="1"/>
    <col min="2818" max="2820" width="10" style="1" customWidth="1"/>
    <col min="2821" max="2821" width="12.88671875" style="1" customWidth="1"/>
    <col min="2822" max="2825" width="16" style="1" customWidth="1"/>
    <col min="2826" max="2826" width="15.33203125" style="1" customWidth="1"/>
    <col min="2827" max="2828" width="9.109375" style="1"/>
    <col min="2829" max="2829" width="13.88671875" style="1" customWidth="1"/>
    <col min="2830" max="2830" width="10.88671875" style="1" customWidth="1"/>
    <col min="2831" max="3072" width="9.109375" style="1"/>
    <col min="3073" max="3073" width="6" style="1" customWidth="1"/>
    <col min="3074" max="3076" width="10" style="1" customWidth="1"/>
    <col min="3077" max="3077" width="12.88671875" style="1" customWidth="1"/>
    <col min="3078" max="3081" width="16" style="1" customWidth="1"/>
    <col min="3082" max="3082" width="15.33203125" style="1" customWidth="1"/>
    <col min="3083" max="3084" width="9.109375" style="1"/>
    <col min="3085" max="3085" width="13.88671875" style="1" customWidth="1"/>
    <col min="3086" max="3086" width="10.88671875" style="1" customWidth="1"/>
    <col min="3087" max="3328" width="9.109375" style="1"/>
    <col min="3329" max="3329" width="6" style="1" customWidth="1"/>
    <col min="3330" max="3332" width="10" style="1" customWidth="1"/>
    <col min="3333" max="3333" width="12.88671875" style="1" customWidth="1"/>
    <col min="3334" max="3337" width="16" style="1" customWidth="1"/>
    <col min="3338" max="3338" width="15.33203125" style="1" customWidth="1"/>
    <col min="3339" max="3340" width="9.109375" style="1"/>
    <col min="3341" max="3341" width="13.88671875" style="1" customWidth="1"/>
    <col min="3342" max="3342" width="10.88671875" style="1" customWidth="1"/>
    <col min="3343" max="3584" width="9.109375" style="1"/>
    <col min="3585" max="3585" width="6" style="1" customWidth="1"/>
    <col min="3586" max="3588" width="10" style="1" customWidth="1"/>
    <col min="3589" max="3589" width="12.88671875" style="1" customWidth="1"/>
    <col min="3590" max="3593" width="16" style="1" customWidth="1"/>
    <col min="3594" max="3594" width="15.33203125" style="1" customWidth="1"/>
    <col min="3595" max="3596" width="9.109375" style="1"/>
    <col min="3597" max="3597" width="13.88671875" style="1" customWidth="1"/>
    <col min="3598" max="3598" width="10.88671875" style="1" customWidth="1"/>
    <col min="3599" max="3840" width="9.109375" style="1"/>
    <col min="3841" max="3841" width="6" style="1" customWidth="1"/>
    <col min="3842" max="3844" width="10" style="1" customWidth="1"/>
    <col min="3845" max="3845" width="12.88671875" style="1" customWidth="1"/>
    <col min="3846" max="3849" width="16" style="1" customWidth="1"/>
    <col min="3850" max="3850" width="15.33203125" style="1" customWidth="1"/>
    <col min="3851" max="3852" width="9.109375" style="1"/>
    <col min="3853" max="3853" width="13.88671875" style="1" customWidth="1"/>
    <col min="3854" max="3854" width="10.88671875" style="1" customWidth="1"/>
    <col min="3855" max="4096" width="9.109375" style="1"/>
    <col min="4097" max="4097" width="6" style="1" customWidth="1"/>
    <col min="4098" max="4100" width="10" style="1" customWidth="1"/>
    <col min="4101" max="4101" width="12.88671875" style="1" customWidth="1"/>
    <col min="4102" max="4105" width="16" style="1" customWidth="1"/>
    <col min="4106" max="4106" width="15.33203125" style="1" customWidth="1"/>
    <col min="4107" max="4108" width="9.109375" style="1"/>
    <col min="4109" max="4109" width="13.88671875" style="1" customWidth="1"/>
    <col min="4110" max="4110" width="10.88671875" style="1" customWidth="1"/>
    <col min="4111" max="4352" width="9.109375" style="1"/>
    <col min="4353" max="4353" width="6" style="1" customWidth="1"/>
    <col min="4354" max="4356" width="10" style="1" customWidth="1"/>
    <col min="4357" max="4357" width="12.88671875" style="1" customWidth="1"/>
    <col min="4358" max="4361" width="16" style="1" customWidth="1"/>
    <col min="4362" max="4362" width="15.33203125" style="1" customWidth="1"/>
    <col min="4363" max="4364" width="9.109375" style="1"/>
    <col min="4365" max="4365" width="13.88671875" style="1" customWidth="1"/>
    <col min="4366" max="4366" width="10.88671875" style="1" customWidth="1"/>
    <col min="4367" max="4608" width="9.109375" style="1"/>
    <col min="4609" max="4609" width="6" style="1" customWidth="1"/>
    <col min="4610" max="4612" width="10" style="1" customWidth="1"/>
    <col min="4613" max="4613" width="12.88671875" style="1" customWidth="1"/>
    <col min="4614" max="4617" width="16" style="1" customWidth="1"/>
    <col min="4618" max="4618" width="15.33203125" style="1" customWidth="1"/>
    <col min="4619" max="4620" width="9.109375" style="1"/>
    <col min="4621" max="4621" width="13.88671875" style="1" customWidth="1"/>
    <col min="4622" max="4622" width="10.88671875" style="1" customWidth="1"/>
    <col min="4623" max="4864" width="9.109375" style="1"/>
    <col min="4865" max="4865" width="6" style="1" customWidth="1"/>
    <col min="4866" max="4868" width="10" style="1" customWidth="1"/>
    <col min="4869" max="4869" width="12.88671875" style="1" customWidth="1"/>
    <col min="4870" max="4873" width="16" style="1" customWidth="1"/>
    <col min="4874" max="4874" width="15.33203125" style="1" customWidth="1"/>
    <col min="4875" max="4876" width="9.109375" style="1"/>
    <col min="4877" max="4877" width="13.88671875" style="1" customWidth="1"/>
    <col min="4878" max="4878" width="10.88671875" style="1" customWidth="1"/>
    <col min="4879" max="5120" width="9.109375" style="1"/>
    <col min="5121" max="5121" width="6" style="1" customWidth="1"/>
    <col min="5122" max="5124" width="10" style="1" customWidth="1"/>
    <col min="5125" max="5125" width="12.88671875" style="1" customWidth="1"/>
    <col min="5126" max="5129" width="16" style="1" customWidth="1"/>
    <col min="5130" max="5130" width="15.33203125" style="1" customWidth="1"/>
    <col min="5131" max="5132" width="9.109375" style="1"/>
    <col min="5133" max="5133" width="13.88671875" style="1" customWidth="1"/>
    <col min="5134" max="5134" width="10.88671875" style="1" customWidth="1"/>
    <col min="5135" max="5376" width="9.109375" style="1"/>
    <col min="5377" max="5377" width="6" style="1" customWidth="1"/>
    <col min="5378" max="5380" width="10" style="1" customWidth="1"/>
    <col min="5381" max="5381" width="12.88671875" style="1" customWidth="1"/>
    <col min="5382" max="5385" width="16" style="1" customWidth="1"/>
    <col min="5386" max="5386" width="15.33203125" style="1" customWidth="1"/>
    <col min="5387" max="5388" width="9.109375" style="1"/>
    <col min="5389" max="5389" width="13.88671875" style="1" customWidth="1"/>
    <col min="5390" max="5390" width="10.88671875" style="1" customWidth="1"/>
    <col min="5391" max="5632" width="9.109375" style="1"/>
    <col min="5633" max="5633" width="6" style="1" customWidth="1"/>
    <col min="5634" max="5636" width="10" style="1" customWidth="1"/>
    <col min="5637" max="5637" width="12.88671875" style="1" customWidth="1"/>
    <col min="5638" max="5641" width="16" style="1" customWidth="1"/>
    <col min="5642" max="5642" width="15.33203125" style="1" customWidth="1"/>
    <col min="5643" max="5644" width="9.109375" style="1"/>
    <col min="5645" max="5645" width="13.88671875" style="1" customWidth="1"/>
    <col min="5646" max="5646" width="10.88671875" style="1" customWidth="1"/>
    <col min="5647" max="5888" width="9.109375" style="1"/>
    <col min="5889" max="5889" width="6" style="1" customWidth="1"/>
    <col min="5890" max="5892" width="10" style="1" customWidth="1"/>
    <col min="5893" max="5893" width="12.88671875" style="1" customWidth="1"/>
    <col min="5894" max="5897" width="16" style="1" customWidth="1"/>
    <col min="5898" max="5898" width="15.33203125" style="1" customWidth="1"/>
    <col min="5899" max="5900" width="9.109375" style="1"/>
    <col min="5901" max="5901" width="13.88671875" style="1" customWidth="1"/>
    <col min="5902" max="5902" width="10.88671875" style="1" customWidth="1"/>
    <col min="5903" max="6144" width="9.109375" style="1"/>
    <col min="6145" max="6145" width="6" style="1" customWidth="1"/>
    <col min="6146" max="6148" width="10" style="1" customWidth="1"/>
    <col min="6149" max="6149" width="12.88671875" style="1" customWidth="1"/>
    <col min="6150" max="6153" width="16" style="1" customWidth="1"/>
    <col min="6154" max="6154" width="15.33203125" style="1" customWidth="1"/>
    <col min="6155" max="6156" width="9.109375" style="1"/>
    <col min="6157" max="6157" width="13.88671875" style="1" customWidth="1"/>
    <col min="6158" max="6158" width="10.88671875" style="1" customWidth="1"/>
    <col min="6159" max="6400" width="9.109375" style="1"/>
    <col min="6401" max="6401" width="6" style="1" customWidth="1"/>
    <col min="6402" max="6404" width="10" style="1" customWidth="1"/>
    <col min="6405" max="6405" width="12.88671875" style="1" customWidth="1"/>
    <col min="6406" max="6409" width="16" style="1" customWidth="1"/>
    <col min="6410" max="6410" width="15.33203125" style="1" customWidth="1"/>
    <col min="6411" max="6412" width="9.109375" style="1"/>
    <col min="6413" max="6413" width="13.88671875" style="1" customWidth="1"/>
    <col min="6414" max="6414" width="10.88671875" style="1" customWidth="1"/>
    <col min="6415" max="6656" width="9.109375" style="1"/>
    <col min="6657" max="6657" width="6" style="1" customWidth="1"/>
    <col min="6658" max="6660" width="10" style="1" customWidth="1"/>
    <col min="6661" max="6661" width="12.88671875" style="1" customWidth="1"/>
    <col min="6662" max="6665" width="16" style="1" customWidth="1"/>
    <col min="6666" max="6666" width="15.33203125" style="1" customWidth="1"/>
    <col min="6667" max="6668" width="9.109375" style="1"/>
    <col min="6669" max="6669" width="13.88671875" style="1" customWidth="1"/>
    <col min="6670" max="6670" width="10.88671875" style="1" customWidth="1"/>
    <col min="6671" max="6912" width="9.109375" style="1"/>
    <col min="6913" max="6913" width="6" style="1" customWidth="1"/>
    <col min="6914" max="6916" width="10" style="1" customWidth="1"/>
    <col min="6917" max="6917" width="12.88671875" style="1" customWidth="1"/>
    <col min="6918" max="6921" width="16" style="1" customWidth="1"/>
    <col min="6922" max="6922" width="15.33203125" style="1" customWidth="1"/>
    <col min="6923" max="6924" width="9.109375" style="1"/>
    <col min="6925" max="6925" width="13.88671875" style="1" customWidth="1"/>
    <col min="6926" max="6926" width="10.88671875" style="1" customWidth="1"/>
    <col min="6927" max="7168" width="9.109375" style="1"/>
    <col min="7169" max="7169" width="6" style="1" customWidth="1"/>
    <col min="7170" max="7172" width="10" style="1" customWidth="1"/>
    <col min="7173" max="7173" width="12.88671875" style="1" customWidth="1"/>
    <col min="7174" max="7177" width="16" style="1" customWidth="1"/>
    <col min="7178" max="7178" width="15.33203125" style="1" customWidth="1"/>
    <col min="7179" max="7180" width="9.109375" style="1"/>
    <col min="7181" max="7181" width="13.88671875" style="1" customWidth="1"/>
    <col min="7182" max="7182" width="10.88671875" style="1" customWidth="1"/>
    <col min="7183" max="7424" width="9.109375" style="1"/>
    <col min="7425" max="7425" width="6" style="1" customWidth="1"/>
    <col min="7426" max="7428" width="10" style="1" customWidth="1"/>
    <col min="7429" max="7429" width="12.88671875" style="1" customWidth="1"/>
    <col min="7430" max="7433" width="16" style="1" customWidth="1"/>
    <col min="7434" max="7434" width="15.33203125" style="1" customWidth="1"/>
    <col min="7435" max="7436" width="9.109375" style="1"/>
    <col min="7437" max="7437" width="13.88671875" style="1" customWidth="1"/>
    <col min="7438" max="7438" width="10.88671875" style="1" customWidth="1"/>
    <col min="7439" max="7680" width="9.109375" style="1"/>
    <col min="7681" max="7681" width="6" style="1" customWidth="1"/>
    <col min="7682" max="7684" width="10" style="1" customWidth="1"/>
    <col min="7685" max="7685" width="12.88671875" style="1" customWidth="1"/>
    <col min="7686" max="7689" width="16" style="1" customWidth="1"/>
    <col min="7690" max="7690" width="15.33203125" style="1" customWidth="1"/>
    <col min="7691" max="7692" width="9.109375" style="1"/>
    <col min="7693" max="7693" width="13.88671875" style="1" customWidth="1"/>
    <col min="7694" max="7694" width="10.88671875" style="1" customWidth="1"/>
    <col min="7695" max="7936" width="9.109375" style="1"/>
    <col min="7937" max="7937" width="6" style="1" customWidth="1"/>
    <col min="7938" max="7940" width="10" style="1" customWidth="1"/>
    <col min="7941" max="7941" width="12.88671875" style="1" customWidth="1"/>
    <col min="7942" max="7945" width="16" style="1" customWidth="1"/>
    <col min="7946" max="7946" width="15.33203125" style="1" customWidth="1"/>
    <col min="7947" max="7948" width="9.109375" style="1"/>
    <col min="7949" max="7949" width="13.88671875" style="1" customWidth="1"/>
    <col min="7950" max="7950" width="10.88671875" style="1" customWidth="1"/>
    <col min="7951" max="8192" width="9.109375" style="1"/>
    <col min="8193" max="8193" width="6" style="1" customWidth="1"/>
    <col min="8194" max="8196" width="10" style="1" customWidth="1"/>
    <col min="8197" max="8197" width="12.88671875" style="1" customWidth="1"/>
    <col min="8198" max="8201" width="16" style="1" customWidth="1"/>
    <col min="8202" max="8202" width="15.33203125" style="1" customWidth="1"/>
    <col min="8203" max="8204" width="9.109375" style="1"/>
    <col min="8205" max="8205" width="13.88671875" style="1" customWidth="1"/>
    <col min="8206" max="8206" width="10.88671875" style="1" customWidth="1"/>
    <col min="8207" max="8448" width="9.109375" style="1"/>
    <col min="8449" max="8449" width="6" style="1" customWidth="1"/>
    <col min="8450" max="8452" width="10" style="1" customWidth="1"/>
    <col min="8453" max="8453" width="12.88671875" style="1" customWidth="1"/>
    <col min="8454" max="8457" width="16" style="1" customWidth="1"/>
    <col min="8458" max="8458" width="15.33203125" style="1" customWidth="1"/>
    <col min="8459" max="8460" width="9.109375" style="1"/>
    <col min="8461" max="8461" width="13.88671875" style="1" customWidth="1"/>
    <col min="8462" max="8462" width="10.88671875" style="1" customWidth="1"/>
    <col min="8463" max="8704" width="9.109375" style="1"/>
    <col min="8705" max="8705" width="6" style="1" customWidth="1"/>
    <col min="8706" max="8708" width="10" style="1" customWidth="1"/>
    <col min="8709" max="8709" width="12.88671875" style="1" customWidth="1"/>
    <col min="8710" max="8713" width="16" style="1" customWidth="1"/>
    <col min="8714" max="8714" width="15.33203125" style="1" customWidth="1"/>
    <col min="8715" max="8716" width="9.109375" style="1"/>
    <col min="8717" max="8717" width="13.88671875" style="1" customWidth="1"/>
    <col min="8718" max="8718" width="10.88671875" style="1" customWidth="1"/>
    <col min="8719" max="8960" width="9.109375" style="1"/>
    <col min="8961" max="8961" width="6" style="1" customWidth="1"/>
    <col min="8962" max="8964" width="10" style="1" customWidth="1"/>
    <col min="8965" max="8965" width="12.88671875" style="1" customWidth="1"/>
    <col min="8966" max="8969" width="16" style="1" customWidth="1"/>
    <col min="8970" max="8970" width="15.33203125" style="1" customWidth="1"/>
    <col min="8971" max="8972" width="9.109375" style="1"/>
    <col min="8973" max="8973" width="13.88671875" style="1" customWidth="1"/>
    <col min="8974" max="8974" width="10.88671875" style="1" customWidth="1"/>
    <col min="8975" max="9216" width="9.109375" style="1"/>
    <col min="9217" max="9217" width="6" style="1" customWidth="1"/>
    <col min="9218" max="9220" width="10" style="1" customWidth="1"/>
    <col min="9221" max="9221" width="12.88671875" style="1" customWidth="1"/>
    <col min="9222" max="9225" width="16" style="1" customWidth="1"/>
    <col min="9226" max="9226" width="15.33203125" style="1" customWidth="1"/>
    <col min="9227" max="9228" width="9.109375" style="1"/>
    <col min="9229" max="9229" width="13.88671875" style="1" customWidth="1"/>
    <col min="9230" max="9230" width="10.88671875" style="1" customWidth="1"/>
    <col min="9231" max="9472" width="9.109375" style="1"/>
    <col min="9473" max="9473" width="6" style="1" customWidth="1"/>
    <col min="9474" max="9476" width="10" style="1" customWidth="1"/>
    <col min="9477" max="9477" width="12.88671875" style="1" customWidth="1"/>
    <col min="9478" max="9481" width="16" style="1" customWidth="1"/>
    <col min="9482" max="9482" width="15.33203125" style="1" customWidth="1"/>
    <col min="9483" max="9484" width="9.109375" style="1"/>
    <col min="9485" max="9485" width="13.88671875" style="1" customWidth="1"/>
    <col min="9486" max="9486" width="10.88671875" style="1" customWidth="1"/>
    <col min="9487" max="9728" width="9.109375" style="1"/>
    <col min="9729" max="9729" width="6" style="1" customWidth="1"/>
    <col min="9730" max="9732" width="10" style="1" customWidth="1"/>
    <col min="9733" max="9733" width="12.88671875" style="1" customWidth="1"/>
    <col min="9734" max="9737" width="16" style="1" customWidth="1"/>
    <col min="9738" max="9738" width="15.33203125" style="1" customWidth="1"/>
    <col min="9739" max="9740" width="9.109375" style="1"/>
    <col min="9741" max="9741" width="13.88671875" style="1" customWidth="1"/>
    <col min="9742" max="9742" width="10.88671875" style="1" customWidth="1"/>
    <col min="9743" max="9984" width="9.109375" style="1"/>
    <col min="9985" max="9985" width="6" style="1" customWidth="1"/>
    <col min="9986" max="9988" width="10" style="1" customWidth="1"/>
    <col min="9989" max="9989" width="12.88671875" style="1" customWidth="1"/>
    <col min="9990" max="9993" width="16" style="1" customWidth="1"/>
    <col min="9994" max="9994" width="15.33203125" style="1" customWidth="1"/>
    <col min="9995" max="9996" width="9.109375" style="1"/>
    <col min="9997" max="9997" width="13.88671875" style="1" customWidth="1"/>
    <col min="9998" max="9998" width="10.88671875" style="1" customWidth="1"/>
    <col min="9999" max="10240" width="9.109375" style="1"/>
    <col min="10241" max="10241" width="6" style="1" customWidth="1"/>
    <col min="10242" max="10244" width="10" style="1" customWidth="1"/>
    <col min="10245" max="10245" width="12.88671875" style="1" customWidth="1"/>
    <col min="10246" max="10249" width="16" style="1" customWidth="1"/>
    <col min="10250" max="10250" width="15.33203125" style="1" customWidth="1"/>
    <col min="10251" max="10252" width="9.109375" style="1"/>
    <col min="10253" max="10253" width="13.88671875" style="1" customWidth="1"/>
    <col min="10254" max="10254" width="10.88671875" style="1" customWidth="1"/>
    <col min="10255" max="10496" width="9.109375" style="1"/>
    <col min="10497" max="10497" width="6" style="1" customWidth="1"/>
    <col min="10498" max="10500" width="10" style="1" customWidth="1"/>
    <col min="10501" max="10501" width="12.88671875" style="1" customWidth="1"/>
    <col min="10502" max="10505" width="16" style="1" customWidth="1"/>
    <col min="10506" max="10506" width="15.33203125" style="1" customWidth="1"/>
    <col min="10507" max="10508" width="9.109375" style="1"/>
    <col min="10509" max="10509" width="13.88671875" style="1" customWidth="1"/>
    <col min="10510" max="10510" width="10.88671875" style="1" customWidth="1"/>
    <col min="10511" max="10752" width="9.109375" style="1"/>
    <col min="10753" max="10753" width="6" style="1" customWidth="1"/>
    <col min="10754" max="10756" width="10" style="1" customWidth="1"/>
    <col min="10757" max="10757" width="12.88671875" style="1" customWidth="1"/>
    <col min="10758" max="10761" width="16" style="1" customWidth="1"/>
    <col min="10762" max="10762" width="15.33203125" style="1" customWidth="1"/>
    <col min="10763" max="10764" width="9.109375" style="1"/>
    <col min="10765" max="10765" width="13.88671875" style="1" customWidth="1"/>
    <col min="10766" max="10766" width="10.88671875" style="1" customWidth="1"/>
    <col min="10767" max="11008" width="9.109375" style="1"/>
    <col min="11009" max="11009" width="6" style="1" customWidth="1"/>
    <col min="11010" max="11012" width="10" style="1" customWidth="1"/>
    <col min="11013" max="11013" width="12.88671875" style="1" customWidth="1"/>
    <col min="11014" max="11017" width="16" style="1" customWidth="1"/>
    <col min="11018" max="11018" width="15.33203125" style="1" customWidth="1"/>
    <col min="11019" max="11020" width="9.109375" style="1"/>
    <col min="11021" max="11021" width="13.88671875" style="1" customWidth="1"/>
    <col min="11022" max="11022" width="10.88671875" style="1" customWidth="1"/>
    <col min="11023" max="11264" width="9.109375" style="1"/>
    <col min="11265" max="11265" width="6" style="1" customWidth="1"/>
    <col min="11266" max="11268" width="10" style="1" customWidth="1"/>
    <col min="11269" max="11269" width="12.88671875" style="1" customWidth="1"/>
    <col min="11270" max="11273" width="16" style="1" customWidth="1"/>
    <col min="11274" max="11274" width="15.33203125" style="1" customWidth="1"/>
    <col min="11275" max="11276" width="9.109375" style="1"/>
    <col min="11277" max="11277" width="13.88671875" style="1" customWidth="1"/>
    <col min="11278" max="11278" width="10.88671875" style="1" customWidth="1"/>
    <col min="11279" max="11520" width="9.109375" style="1"/>
    <col min="11521" max="11521" width="6" style="1" customWidth="1"/>
    <col min="11522" max="11524" width="10" style="1" customWidth="1"/>
    <col min="11525" max="11525" width="12.88671875" style="1" customWidth="1"/>
    <col min="11526" max="11529" width="16" style="1" customWidth="1"/>
    <col min="11530" max="11530" width="15.33203125" style="1" customWidth="1"/>
    <col min="11531" max="11532" width="9.109375" style="1"/>
    <col min="11533" max="11533" width="13.88671875" style="1" customWidth="1"/>
    <col min="11534" max="11534" width="10.88671875" style="1" customWidth="1"/>
    <col min="11535" max="11776" width="9.109375" style="1"/>
    <col min="11777" max="11777" width="6" style="1" customWidth="1"/>
    <col min="11778" max="11780" width="10" style="1" customWidth="1"/>
    <col min="11781" max="11781" width="12.88671875" style="1" customWidth="1"/>
    <col min="11782" max="11785" width="16" style="1" customWidth="1"/>
    <col min="11786" max="11786" width="15.33203125" style="1" customWidth="1"/>
    <col min="11787" max="11788" width="9.109375" style="1"/>
    <col min="11789" max="11789" width="13.88671875" style="1" customWidth="1"/>
    <col min="11790" max="11790" width="10.88671875" style="1" customWidth="1"/>
    <col min="11791" max="12032" width="9.109375" style="1"/>
    <col min="12033" max="12033" width="6" style="1" customWidth="1"/>
    <col min="12034" max="12036" width="10" style="1" customWidth="1"/>
    <col min="12037" max="12037" width="12.88671875" style="1" customWidth="1"/>
    <col min="12038" max="12041" width="16" style="1" customWidth="1"/>
    <col min="12042" max="12042" width="15.33203125" style="1" customWidth="1"/>
    <col min="12043" max="12044" width="9.109375" style="1"/>
    <col min="12045" max="12045" width="13.88671875" style="1" customWidth="1"/>
    <col min="12046" max="12046" width="10.88671875" style="1" customWidth="1"/>
    <col min="12047" max="12288" width="9.109375" style="1"/>
    <col min="12289" max="12289" width="6" style="1" customWidth="1"/>
    <col min="12290" max="12292" width="10" style="1" customWidth="1"/>
    <col min="12293" max="12293" width="12.88671875" style="1" customWidth="1"/>
    <col min="12294" max="12297" width="16" style="1" customWidth="1"/>
    <col min="12298" max="12298" width="15.33203125" style="1" customWidth="1"/>
    <col min="12299" max="12300" width="9.109375" style="1"/>
    <col min="12301" max="12301" width="13.88671875" style="1" customWidth="1"/>
    <col min="12302" max="12302" width="10.88671875" style="1" customWidth="1"/>
    <col min="12303" max="12544" width="9.109375" style="1"/>
    <col min="12545" max="12545" width="6" style="1" customWidth="1"/>
    <col min="12546" max="12548" width="10" style="1" customWidth="1"/>
    <col min="12549" max="12549" width="12.88671875" style="1" customWidth="1"/>
    <col min="12550" max="12553" width="16" style="1" customWidth="1"/>
    <col min="12554" max="12554" width="15.33203125" style="1" customWidth="1"/>
    <col min="12555" max="12556" width="9.109375" style="1"/>
    <col min="12557" max="12557" width="13.88671875" style="1" customWidth="1"/>
    <col min="12558" max="12558" width="10.88671875" style="1" customWidth="1"/>
    <col min="12559" max="12800" width="9.109375" style="1"/>
    <col min="12801" max="12801" width="6" style="1" customWidth="1"/>
    <col min="12802" max="12804" width="10" style="1" customWidth="1"/>
    <col min="12805" max="12805" width="12.88671875" style="1" customWidth="1"/>
    <col min="12806" max="12809" width="16" style="1" customWidth="1"/>
    <col min="12810" max="12810" width="15.33203125" style="1" customWidth="1"/>
    <col min="12811" max="12812" width="9.109375" style="1"/>
    <col min="12813" max="12813" width="13.88671875" style="1" customWidth="1"/>
    <col min="12814" max="12814" width="10.88671875" style="1" customWidth="1"/>
    <col min="12815" max="13056" width="9.109375" style="1"/>
    <col min="13057" max="13057" width="6" style="1" customWidth="1"/>
    <col min="13058" max="13060" width="10" style="1" customWidth="1"/>
    <col min="13061" max="13061" width="12.88671875" style="1" customWidth="1"/>
    <col min="13062" max="13065" width="16" style="1" customWidth="1"/>
    <col min="13066" max="13066" width="15.33203125" style="1" customWidth="1"/>
    <col min="13067" max="13068" width="9.109375" style="1"/>
    <col min="13069" max="13069" width="13.88671875" style="1" customWidth="1"/>
    <col min="13070" max="13070" width="10.88671875" style="1" customWidth="1"/>
    <col min="13071" max="13312" width="9.109375" style="1"/>
    <col min="13313" max="13313" width="6" style="1" customWidth="1"/>
    <col min="13314" max="13316" width="10" style="1" customWidth="1"/>
    <col min="13317" max="13317" width="12.88671875" style="1" customWidth="1"/>
    <col min="13318" max="13321" width="16" style="1" customWidth="1"/>
    <col min="13322" max="13322" width="15.33203125" style="1" customWidth="1"/>
    <col min="13323" max="13324" width="9.109375" style="1"/>
    <col min="13325" max="13325" width="13.88671875" style="1" customWidth="1"/>
    <col min="13326" max="13326" width="10.88671875" style="1" customWidth="1"/>
    <col min="13327" max="13568" width="9.109375" style="1"/>
    <col min="13569" max="13569" width="6" style="1" customWidth="1"/>
    <col min="13570" max="13572" width="10" style="1" customWidth="1"/>
    <col min="13573" max="13573" width="12.88671875" style="1" customWidth="1"/>
    <col min="13574" max="13577" width="16" style="1" customWidth="1"/>
    <col min="13578" max="13578" width="15.33203125" style="1" customWidth="1"/>
    <col min="13579" max="13580" width="9.109375" style="1"/>
    <col min="13581" max="13581" width="13.88671875" style="1" customWidth="1"/>
    <col min="13582" max="13582" width="10.88671875" style="1" customWidth="1"/>
    <col min="13583" max="13824" width="9.109375" style="1"/>
    <col min="13825" max="13825" width="6" style="1" customWidth="1"/>
    <col min="13826" max="13828" width="10" style="1" customWidth="1"/>
    <col min="13829" max="13829" width="12.88671875" style="1" customWidth="1"/>
    <col min="13830" max="13833" width="16" style="1" customWidth="1"/>
    <col min="13834" max="13834" width="15.33203125" style="1" customWidth="1"/>
    <col min="13835" max="13836" width="9.109375" style="1"/>
    <col min="13837" max="13837" width="13.88671875" style="1" customWidth="1"/>
    <col min="13838" max="13838" width="10.88671875" style="1" customWidth="1"/>
    <col min="13839" max="14080" width="9.109375" style="1"/>
    <col min="14081" max="14081" width="6" style="1" customWidth="1"/>
    <col min="14082" max="14084" width="10" style="1" customWidth="1"/>
    <col min="14085" max="14085" width="12.88671875" style="1" customWidth="1"/>
    <col min="14086" max="14089" width="16" style="1" customWidth="1"/>
    <col min="14090" max="14090" width="15.33203125" style="1" customWidth="1"/>
    <col min="14091" max="14092" width="9.109375" style="1"/>
    <col min="14093" max="14093" width="13.88671875" style="1" customWidth="1"/>
    <col min="14094" max="14094" width="10.88671875" style="1" customWidth="1"/>
    <col min="14095" max="14336" width="9.109375" style="1"/>
    <col min="14337" max="14337" width="6" style="1" customWidth="1"/>
    <col min="14338" max="14340" width="10" style="1" customWidth="1"/>
    <col min="14341" max="14341" width="12.88671875" style="1" customWidth="1"/>
    <col min="14342" max="14345" width="16" style="1" customWidth="1"/>
    <col min="14346" max="14346" width="15.33203125" style="1" customWidth="1"/>
    <col min="14347" max="14348" width="9.109375" style="1"/>
    <col min="14349" max="14349" width="13.88671875" style="1" customWidth="1"/>
    <col min="14350" max="14350" width="10.88671875" style="1" customWidth="1"/>
    <col min="14351" max="14592" width="9.109375" style="1"/>
    <col min="14593" max="14593" width="6" style="1" customWidth="1"/>
    <col min="14594" max="14596" width="10" style="1" customWidth="1"/>
    <col min="14597" max="14597" width="12.88671875" style="1" customWidth="1"/>
    <col min="14598" max="14601" width="16" style="1" customWidth="1"/>
    <col min="14602" max="14602" width="15.33203125" style="1" customWidth="1"/>
    <col min="14603" max="14604" width="9.109375" style="1"/>
    <col min="14605" max="14605" width="13.88671875" style="1" customWidth="1"/>
    <col min="14606" max="14606" width="10.88671875" style="1" customWidth="1"/>
    <col min="14607" max="14848" width="9.109375" style="1"/>
    <col min="14849" max="14849" width="6" style="1" customWidth="1"/>
    <col min="14850" max="14852" width="10" style="1" customWidth="1"/>
    <col min="14853" max="14853" width="12.88671875" style="1" customWidth="1"/>
    <col min="14854" max="14857" width="16" style="1" customWidth="1"/>
    <col min="14858" max="14858" width="15.33203125" style="1" customWidth="1"/>
    <col min="14859" max="14860" width="9.109375" style="1"/>
    <col min="14861" max="14861" width="13.88671875" style="1" customWidth="1"/>
    <col min="14862" max="14862" width="10.88671875" style="1" customWidth="1"/>
    <col min="14863" max="15104" width="9.109375" style="1"/>
    <col min="15105" max="15105" width="6" style="1" customWidth="1"/>
    <col min="15106" max="15108" width="10" style="1" customWidth="1"/>
    <col min="15109" max="15109" width="12.88671875" style="1" customWidth="1"/>
    <col min="15110" max="15113" width="16" style="1" customWidth="1"/>
    <col min="15114" max="15114" width="15.33203125" style="1" customWidth="1"/>
    <col min="15115" max="15116" width="9.109375" style="1"/>
    <col min="15117" max="15117" width="13.88671875" style="1" customWidth="1"/>
    <col min="15118" max="15118" width="10.88671875" style="1" customWidth="1"/>
    <col min="15119" max="15360" width="9.109375" style="1"/>
    <col min="15361" max="15361" width="6" style="1" customWidth="1"/>
    <col min="15362" max="15364" width="10" style="1" customWidth="1"/>
    <col min="15365" max="15365" width="12.88671875" style="1" customWidth="1"/>
    <col min="15366" max="15369" width="16" style="1" customWidth="1"/>
    <col min="15370" max="15370" width="15.33203125" style="1" customWidth="1"/>
    <col min="15371" max="15372" width="9.109375" style="1"/>
    <col min="15373" max="15373" width="13.88671875" style="1" customWidth="1"/>
    <col min="15374" max="15374" width="10.88671875" style="1" customWidth="1"/>
    <col min="15375" max="15616" width="9.109375" style="1"/>
    <col min="15617" max="15617" width="6" style="1" customWidth="1"/>
    <col min="15618" max="15620" width="10" style="1" customWidth="1"/>
    <col min="15621" max="15621" width="12.88671875" style="1" customWidth="1"/>
    <col min="15622" max="15625" width="16" style="1" customWidth="1"/>
    <col min="15626" max="15626" width="15.33203125" style="1" customWidth="1"/>
    <col min="15627" max="15628" width="9.109375" style="1"/>
    <col min="15629" max="15629" width="13.88671875" style="1" customWidth="1"/>
    <col min="15630" max="15630" width="10.88671875" style="1" customWidth="1"/>
    <col min="15631" max="15872" width="9.109375" style="1"/>
    <col min="15873" max="15873" width="6" style="1" customWidth="1"/>
    <col min="15874" max="15876" width="10" style="1" customWidth="1"/>
    <col min="15877" max="15877" width="12.88671875" style="1" customWidth="1"/>
    <col min="15878" max="15881" width="16" style="1" customWidth="1"/>
    <col min="15882" max="15882" width="15.33203125" style="1" customWidth="1"/>
    <col min="15883" max="15884" width="9.109375" style="1"/>
    <col min="15885" max="15885" width="13.88671875" style="1" customWidth="1"/>
    <col min="15886" max="15886" width="10.88671875" style="1" customWidth="1"/>
    <col min="15887" max="16128" width="9.109375" style="1"/>
    <col min="16129" max="16129" width="6" style="1" customWidth="1"/>
    <col min="16130" max="16132" width="10" style="1" customWidth="1"/>
    <col min="16133" max="16133" width="12.88671875" style="1" customWidth="1"/>
    <col min="16134" max="16137" width="16" style="1" customWidth="1"/>
    <col min="16138" max="16138" width="15.33203125" style="1" customWidth="1"/>
    <col min="16139" max="16140" width="9.109375" style="1"/>
    <col min="16141" max="16141" width="13.88671875" style="1" customWidth="1"/>
    <col min="16142" max="16142" width="10.88671875" style="1" customWidth="1"/>
    <col min="16143" max="16384" width="9.109375" style="1"/>
  </cols>
  <sheetData>
    <row r="2" spans="1:14" x14ac:dyDescent="0.25">
      <c r="H2" s="93" t="s">
        <v>19</v>
      </c>
      <c r="I2" s="93"/>
    </row>
    <row r="3" spans="1:14" x14ac:dyDescent="0.25">
      <c r="E3" s="1" t="s">
        <v>20</v>
      </c>
    </row>
    <row r="4" spans="1:14" x14ac:dyDescent="0.25">
      <c r="A4" s="94" t="s">
        <v>21</v>
      </c>
      <c r="B4" s="94"/>
      <c r="C4" s="94"/>
      <c r="D4" s="94"/>
      <c r="E4" s="94"/>
      <c r="F4" s="94"/>
      <c r="G4" s="94"/>
      <c r="H4" s="94"/>
      <c r="I4" s="94"/>
      <c r="J4" s="94"/>
    </row>
    <row r="5" spans="1:14" x14ac:dyDescent="0.25">
      <c r="A5" s="94" t="s">
        <v>22</v>
      </c>
      <c r="B5" s="94"/>
      <c r="C5" s="94"/>
      <c r="D5" s="94"/>
      <c r="E5" s="94"/>
      <c r="F5" s="94"/>
      <c r="G5" s="94"/>
      <c r="H5" s="94"/>
      <c r="I5" s="94"/>
      <c r="J5" s="94"/>
    </row>
    <row r="6" spans="1:14" s="3" customFormat="1" x14ac:dyDescent="0.25">
      <c r="A6" s="94" t="s">
        <v>23</v>
      </c>
      <c r="B6" s="94"/>
      <c r="C6" s="94"/>
      <c r="D6" s="94"/>
      <c r="E6" s="94"/>
      <c r="F6" s="94"/>
      <c r="G6" s="94"/>
      <c r="H6" s="94"/>
      <c r="I6" s="94"/>
      <c r="J6" s="94"/>
      <c r="N6" s="4"/>
    </row>
    <row r="7" spans="1:14" s="3" customFormat="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N7" s="4"/>
    </row>
    <row r="8" spans="1:14" s="3" customFormat="1" x14ac:dyDescent="0.25">
      <c r="A8" s="5"/>
      <c r="B8" s="5"/>
      <c r="I8" s="6" t="s">
        <v>93</v>
      </c>
      <c r="N8" s="4"/>
    </row>
    <row r="9" spans="1:14" ht="12.75" customHeight="1" x14ac:dyDescent="0.25">
      <c r="A9" s="98" t="s">
        <v>24</v>
      </c>
      <c r="B9" s="98" t="s">
        <v>6</v>
      </c>
      <c r="C9" s="98"/>
      <c r="D9" s="98"/>
      <c r="E9" s="98"/>
      <c r="F9" s="98" t="s">
        <v>25</v>
      </c>
      <c r="G9" s="98" t="s">
        <v>26</v>
      </c>
      <c r="H9" s="98" t="s">
        <v>27</v>
      </c>
      <c r="I9" s="98" t="s">
        <v>28</v>
      </c>
      <c r="J9" s="98" t="s">
        <v>29</v>
      </c>
    </row>
    <row r="10" spans="1:14" x14ac:dyDescent="0.25">
      <c r="A10" s="98"/>
      <c r="B10" s="98"/>
      <c r="C10" s="98"/>
      <c r="D10" s="98"/>
      <c r="E10" s="98"/>
      <c r="F10" s="98"/>
      <c r="G10" s="98"/>
      <c r="H10" s="98"/>
      <c r="I10" s="98"/>
      <c r="J10" s="98"/>
    </row>
    <row r="11" spans="1:14" ht="48" customHeight="1" x14ac:dyDescent="0.25">
      <c r="A11" s="98"/>
      <c r="B11" s="98"/>
      <c r="C11" s="98"/>
      <c r="D11" s="98"/>
      <c r="E11" s="98"/>
      <c r="F11" s="98"/>
      <c r="G11" s="98"/>
      <c r="H11" s="98"/>
      <c r="I11" s="98"/>
      <c r="J11" s="98"/>
    </row>
    <row r="12" spans="1:14" ht="14.25" customHeight="1" x14ac:dyDescent="0.25">
      <c r="A12" s="98"/>
      <c r="B12" s="98"/>
      <c r="C12" s="98"/>
      <c r="D12" s="98"/>
      <c r="E12" s="98"/>
      <c r="F12" s="7" t="s">
        <v>30</v>
      </c>
      <c r="G12" s="7" t="s">
        <v>31</v>
      </c>
      <c r="H12" s="7" t="s">
        <v>32</v>
      </c>
      <c r="I12" s="7" t="s">
        <v>33</v>
      </c>
      <c r="J12" s="7"/>
    </row>
    <row r="13" spans="1:14" ht="38.25" customHeight="1" x14ac:dyDescent="0.25">
      <c r="A13" s="7" t="s">
        <v>0</v>
      </c>
      <c r="B13" s="81" t="s">
        <v>34</v>
      </c>
      <c r="C13" s="81"/>
      <c r="D13" s="81"/>
      <c r="E13" s="81"/>
      <c r="F13" s="8">
        <f>F14+F15</f>
        <v>91</v>
      </c>
      <c r="G13" s="8">
        <f>G14+G15</f>
        <v>2525480.12</v>
      </c>
      <c r="H13" s="8">
        <f>H14+H15</f>
        <v>15097</v>
      </c>
      <c r="I13" s="11">
        <f>G13/H13</f>
        <v>167.28357422004373</v>
      </c>
      <c r="J13" s="7"/>
      <c r="M13" s="56">
        <f>G13+G27+G29</f>
        <v>13167534.559999999</v>
      </c>
    </row>
    <row r="14" spans="1:14" ht="27.75" customHeight="1" x14ac:dyDescent="0.25">
      <c r="A14" s="7" t="s">
        <v>4</v>
      </c>
      <c r="B14" s="81" t="s">
        <v>35</v>
      </c>
      <c r="C14" s="81"/>
      <c r="D14" s="81"/>
      <c r="E14" s="81"/>
      <c r="F14" s="8">
        <v>71</v>
      </c>
      <c r="G14" s="8">
        <v>1773039.07</v>
      </c>
      <c r="H14" s="8">
        <v>10626</v>
      </c>
      <c r="I14" s="11"/>
      <c r="J14" s="7" t="s">
        <v>89</v>
      </c>
      <c r="M14" s="56">
        <f>G13</f>
        <v>2525480.12</v>
      </c>
      <c r="N14" s="57">
        <f>M14/M13</f>
        <v>0.19179597429513034</v>
      </c>
    </row>
    <row r="15" spans="1:14" ht="26.25" customHeight="1" x14ac:dyDescent="0.25">
      <c r="A15" s="7" t="s">
        <v>5</v>
      </c>
      <c r="B15" s="81" t="s">
        <v>36</v>
      </c>
      <c r="C15" s="81"/>
      <c r="D15" s="81"/>
      <c r="E15" s="81"/>
      <c r="F15" s="8">
        <v>20</v>
      </c>
      <c r="G15" s="8">
        <v>752441.05</v>
      </c>
      <c r="H15" s="8">
        <v>4471</v>
      </c>
      <c r="I15" s="11"/>
      <c r="J15" s="9" t="s">
        <v>88</v>
      </c>
      <c r="M15" s="56">
        <f>G27</f>
        <v>6030253.0599999996</v>
      </c>
      <c r="N15" s="57">
        <f>M15/M13</f>
        <v>0.45796371617801168</v>
      </c>
    </row>
    <row r="16" spans="1:14" ht="42" customHeight="1" x14ac:dyDescent="0.25">
      <c r="A16" s="7" t="s">
        <v>1</v>
      </c>
      <c r="B16" s="81" t="s">
        <v>37</v>
      </c>
      <c r="C16" s="81"/>
      <c r="D16" s="81"/>
      <c r="E16" s="81"/>
      <c r="F16" s="8" t="s">
        <v>38</v>
      </c>
      <c r="G16" s="8" t="s">
        <v>38</v>
      </c>
      <c r="H16" s="8" t="s">
        <v>38</v>
      </c>
      <c r="I16" s="8" t="s">
        <v>38</v>
      </c>
      <c r="J16" s="8" t="s">
        <v>38</v>
      </c>
      <c r="M16" s="56">
        <f>G29</f>
        <v>4611801.38</v>
      </c>
      <c r="N16" s="57">
        <f>M16/M13</f>
        <v>0.35024030952685803</v>
      </c>
    </row>
    <row r="17" spans="1:10" ht="39.75" customHeight="1" x14ac:dyDescent="0.25">
      <c r="A17" s="7" t="s">
        <v>2</v>
      </c>
      <c r="B17" s="81" t="s">
        <v>39</v>
      </c>
      <c r="C17" s="81"/>
      <c r="D17" s="81"/>
      <c r="E17" s="81"/>
      <c r="F17" s="8"/>
      <c r="G17" s="8"/>
      <c r="H17" s="8"/>
      <c r="I17" s="8"/>
      <c r="J17" s="10"/>
    </row>
    <row r="18" spans="1:10" ht="18" customHeight="1" x14ac:dyDescent="0.25">
      <c r="A18" s="7" t="s">
        <v>7</v>
      </c>
      <c r="B18" s="81" t="s">
        <v>8</v>
      </c>
      <c r="C18" s="81"/>
      <c r="D18" s="81"/>
      <c r="E18" s="81"/>
      <c r="F18" s="8"/>
      <c r="G18" s="8"/>
      <c r="H18" s="8"/>
      <c r="I18" s="8"/>
      <c r="J18" s="9"/>
    </row>
    <row r="19" spans="1:10" ht="18" customHeight="1" x14ac:dyDescent="0.25">
      <c r="A19" s="7" t="s">
        <v>40</v>
      </c>
      <c r="B19" s="81" t="s">
        <v>35</v>
      </c>
      <c r="C19" s="81"/>
      <c r="D19" s="81"/>
      <c r="E19" s="81"/>
      <c r="F19" s="8" t="s">
        <v>38</v>
      </c>
      <c r="G19" s="8" t="s">
        <v>38</v>
      </c>
      <c r="H19" s="8" t="s">
        <v>38</v>
      </c>
      <c r="I19" s="8" t="s">
        <v>38</v>
      </c>
      <c r="J19" s="8" t="s">
        <v>38</v>
      </c>
    </row>
    <row r="20" spans="1:10" ht="18" customHeight="1" x14ac:dyDescent="0.25">
      <c r="A20" s="7" t="s">
        <v>41</v>
      </c>
      <c r="B20" s="81" t="s">
        <v>36</v>
      </c>
      <c r="C20" s="81"/>
      <c r="D20" s="81"/>
      <c r="E20" s="81"/>
      <c r="F20" s="8" t="s">
        <v>38</v>
      </c>
      <c r="G20" s="8" t="s">
        <v>38</v>
      </c>
      <c r="H20" s="8" t="s">
        <v>38</v>
      </c>
      <c r="I20" s="8" t="s">
        <v>38</v>
      </c>
      <c r="J20" s="8" t="s">
        <v>38</v>
      </c>
    </row>
    <row r="21" spans="1:10" ht="24.75" customHeight="1" x14ac:dyDescent="0.25">
      <c r="A21" s="7" t="s">
        <v>9</v>
      </c>
      <c r="B21" s="81" t="s">
        <v>10</v>
      </c>
      <c r="C21" s="81"/>
      <c r="D21" s="81"/>
      <c r="E21" s="81"/>
      <c r="F21" s="11"/>
      <c r="G21" s="8"/>
      <c r="H21" s="8"/>
      <c r="I21" s="8"/>
      <c r="J21" s="9"/>
    </row>
    <row r="22" spans="1:10" ht="24.75" customHeight="1" x14ac:dyDescent="0.25">
      <c r="A22" s="7" t="s">
        <v>42</v>
      </c>
      <c r="B22" s="81" t="s">
        <v>35</v>
      </c>
      <c r="C22" s="81"/>
      <c r="D22" s="81"/>
      <c r="E22" s="81"/>
      <c r="F22" s="11"/>
      <c r="G22" s="8"/>
      <c r="H22" s="8"/>
      <c r="I22" s="8"/>
      <c r="J22" s="9"/>
    </row>
    <row r="23" spans="1:10" ht="24.75" customHeight="1" x14ac:dyDescent="0.25">
      <c r="A23" s="7" t="s">
        <v>43</v>
      </c>
      <c r="B23" s="81" t="s">
        <v>36</v>
      </c>
      <c r="C23" s="81"/>
      <c r="D23" s="81"/>
      <c r="E23" s="81"/>
      <c r="F23" s="11"/>
      <c r="G23" s="8"/>
      <c r="H23" s="12"/>
      <c r="I23" s="12"/>
      <c r="J23" s="9"/>
    </row>
    <row r="24" spans="1:10" ht="27" customHeight="1" x14ac:dyDescent="0.25">
      <c r="A24" s="7" t="s">
        <v>11</v>
      </c>
      <c r="B24" s="81" t="s">
        <v>12</v>
      </c>
      <c r="C24" s="81"/>
      <c r="D24" s="81"/>
      <c r="E24" s="81"/>
      <c r="F24" s="8" t="s">
        <v>38</v>
      </c>
      <c r="G24" s="8" t="s">
        <v>38</v>
      </c>
      <c r="H24" s="8" t="s">
        <v>38</v>
      </c>
      <c r="I24" s="8" t="s">
        <v>38</v>
      </c>
      <c r="J24" s="8" t="s">
        <v>38</v>
      </c>
    </row>
    <row r="25" spans="1:10" ht="56.25" customHeight="1" x14ac:dyDescent="0.25">
      <c r="A25" s="7" t="s">
        <v>13</v>
      </c>
      <c r="B25" s="81" t="s">
        <v>17</v>
      </c>
      <c r="C25" s="81"/>
      <c r="D25" s="81"/>
      <c r="E25" s="81"/>
      <c r="F25" s="11"/>
      <c r="G25" s="8"/>
      <c r="H25" s="8"/>
      <c r="I25" s="8"/>
      <c r="J25" s="9"/>
    </row>
    <row r="26" spans="1:10" ht="40.5" customHeight="1" x14ac:dyDescent="0.25">
      <c r="A26" s="14" t="s">
        <v>14</v>
      </c>
      <c r="B26" s="81" t="s">
        <v>44</v>
      </c>
      <c r="C26" s="81"/>
      <c r="D26" s="81"/>
      <c r="E26" s="81"/>
      <c r="F26" s="8" t="s">
        <v>38</v>
      </c>
      <c r="G26" s="8" t="s">
        <v>38</v>
      </c>
      <c r="H26" s="8" t="s">
        <v>38</v>
      </c>
      <c r="I26" s="8" t="s">
        <v>38</v>
      </c>
      <c r="J26" s="8" t="s">
        <v>38</v>
      </c>
    </row>
    <row r="27" spans="1:10" ht="32.25" customHeight="1" x14ac:dyDescent="0.25">
      <c r="A27" s="7" t="s">
        <v>45</v>
      </c>
      <c r="B27" s="81" t="s">
        <v>18</v>
      </c>
      <c r="C27" s="81"/>
      <c r="D27" s="81"/>
      <c r="E27" s="81"/>
      <c r="F27" s="8">
        <v>91</v>
      </c>
      <c r="G27" s="8">
        <v>6030253.0599999996</v>
      </c>
      <c r="H27" s="8">
        <v>15097</v>
      </c>
      <c r="I27" s="11">
        <f>G27/H27</f>
        <v>399.43386500629259</v>
      </c>
      <c r="J27" s="16" t="s">
        <v>90</v>
      </c>
    </row>
    <row r="28" spans="1:10" ht="45" customHeight="1" x14ac:dyDescent="0.25">
      <c r="A28" s="7" t="s">
        <v>15</v>
      </c>
      <c r="B28" s="81" t="s">
        <v>47</v>
      </c>
      <c r="C28" s="81"/>
      <c r="D28" s="81"/>
      <c r="E28" s="81"/>
      <c r="F28" s="8" t="s">
        <v>38</v>
      </c>
      <c r="G28" s="8" t="s">
        <v>38</v>
      </c>
      <c r="H28" s="8" t="s">
        <v>38</v>
      </c>
      <c r="I28" s="8" t="s">
        <v>38</v>
      </c>
      <c r="J28" s="8" t="s">
        <v>38</v>
      </c>
    </row>
    <row r="29" spans="1:10" ht="45" customHeight="1" x14ac:dyDescent="0.25">
      <c r="A29" s="7" t="s">
        <v>16</v>
      </c>
      <c r="B29" s="81" t="s">
        <v>48</v>
      </c>
      <c r="C29" s="81"/>
      <c r="D29" s="81"/>
      <c r="E29" s="81"/>
      <c r="F29" s="8">
        <f>F30+F31</f>
        <v>91</v>
      </c>
      <c r="G29" s="8">
        <f>G30+G31</f>
        <v>4611801.38</v>
      </c>
      <c r="H29" s="8">
        <f>H30+H31</f>
        <v>15097</v>
      </c>
      <c r="I29" s="11">
        <f>G29/H29</f>
        <v>305.47800092733655</v>
      </c>
      <c r="J29" s="7"/>
    </row>
    <row r="30" spans="1:10" ht="24" customHeight="1" x14ac:dyDescent="0.25">
      <c r="A30" s="15" t="s">
        <v>49</v>
      </c>
      <c r="B30" s="81" t="s">
        <v>35</v>
      </c>
      <c r="C30" s="81"/>
      <c r="D30" s="81"/>
      <c r="E30" s="81"/>
      <c r="F30" s="8">
        <v>71</v>
      </c>
      <c r="G30" s="8">
        <v>3189693.1</v>
      </c>
      <c r="H30" s="8">
        <v>10626</v>
      </c>
      <c r="I30" s="11"/>
      <c r="J30" s="29" t="s">
        <v>91</v>
      </c>
    </row>
    <row r="31" spans="1:10" ht="24.75" customHeight="1" x14ac:dyDescent="0.25">
      <c r="A31" s="9" t="s">
        <v>50</v>
      </c>
      <c r="B31" s="81" t="s">
        <v>36</v>
      </c>
      <c r="C31" s="81"/>
      <c r="D31" s="81"/>
      <c r="E31" s="81"/>
      <c r="F31" s="8">
        <v>20</v>
      </c>
      <c r="G31" s="8">
        <v>1422108.28</v>
      </c>
      <c r="H31" s="8">
        <v>4471</v>
      </c>
      <c r="I31" s="13"/>
      <c r="J31" s="7" t="s">
        <v>92</v>
      </c>
    </row>
    <row r="32" spans="1:10" x14ac:dyDescent="0.25">
      <c r="A32" s="9"/>
      <c r="B32" s="101" t="s">
        <v>87</v>
      </c>
      <c r="C32" s="101"/>
      <c r="D32" s="101"/>
      <c r="E32" s="101"/>
      <c r="F32" s="21"/>
      <c r="G32" s="21"/>
      <c r="H32" s="21"/>
      <c r="I32" s="22">
        <f>SUM(I13,I27,I29)</f>
        <v>872.19544015367285</v>
      </c>
      <c r="J32" s="23"/>
    </row>
    <row r="34" spans="2:8" x14ac:dyDescent="0.25">
      <c r="B34" s="76"/>
      <c r="C34" s="77"/>
      <c r="D34" s="77"/>
      <c r="E34" s="77"/>
      <c r="G34" s="78"/>
      <c r="H34" s="79"/>
    </row>
  </sheetData>
  <mergeCells count="34">
    <mergeCell ref="A9:A12"/>
    <mergeCell ref="B9:E12"/>
    <mergeCell ref="F9:F11"/>
    <mergeCell ref="G9:G11"/>
    <mergeCell ref="H9:H11"/>
    <mergeCell ref="H2:I2"/>
    <mergeCell ref="A4:J4"/>
    <mergeCell ref="A5:J5"/>
    <mergeCell ref="A6:J6"/>
    <mergeCell ref="A7:J7"/>
    <mergeCell ref="B22:E22"/>
    <mergeCell ref="I9:I11"/>
    <mergeCell ref="J9:J11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6:E26"/>
    <mergeCell ref="B27:E27"/>
    <mergeCell ref="B28:E28"/>
    <mergeCell ref="B29:E29"/>
    <mergeCell ref="B23:E23"/>
    <mergeCell ref="B24:E24"/>
    <mergeCell ref="B25:E25"/>
    <mergeCell ref="B30:E30"/>
    <mergeCell ref="B31:E31"/>
    <mergeCell ref="B34:E34"/>
    <mergeCell ref="G34:H34"/>
    <mergeCell ref="B32:E32"/>
  </mergeCells>
  <pageMargins left="0.7" right="0.7" top="0.75" bottom="0.75" header="0.3" footer="0.3"/>
  <pageSetup paperSize="9" scale="7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6</vt:lpstr>
      <vt:lpstr>Приложение 7</vt:lpstr>
      <vt:lpstr>Стандарт.ставки (старый)</vt:lpstr>
      <vt:lpstr>Расчет С1 (старый)</vt:lpstr>
      <vt:lpstr>'Приложение 6'!Область_печати</vt:lpstr>
      <vt:lpstr>'Приложение 7'!Область_печати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Сидоренко О.П.</cp:lastModifiedBy>
  <cp:lastPrinted>2016-10-21T05:29:01Z</cp:lastPrinted>
  <dcterms:created xsi:type="dcterms:W3CDTF">2006-02-21T05:52:25Z</dcterms:created>
  <dcterms:modified xsi:type="dcterms:W3CDTF">2017-01-31T10:55:09Z</dcterms:modified>
</cp:coreProperties>
</file>