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2\Desktop\"/>
    </mc:Choice>
  </mc:AlternateContent>
  <bookViews>
    <workbookView xWindow="0" yWindow="0" windowWidth="25200" windowHeight="10935"/>
  </bookViews>
  <sheets>
    <sheet name="НВВ 2016 (ПРиНР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5" i="1"/>
  <c r="D55" i="1"/>
  <c r="E52" i="1"/>
  <c r="E51" i="1"/>
  <c r="D51" i="1"/>
  <c r="G50" i="1"/>
  <c r="G56" i="1" s="1"/>
  <c r="E50" i="1"/>
  <c r="E56" i="1" s="1"/>
  <c r="G42" i="1"/>
  <c r="E42" i="1"/>
  <c r="D42" i="1"/>
  <c r="G41" i="1"/>
  <c r="E41" i="1"/>
  <c r="G40" i="1"/>
  <c r="E40" i="1"/>
  <c r="E39" i="1"/>
  <c r="G38" i="1"/>
  <c r="G37" i="1" s="1"/>
  <c r="E38" i="1"/>
  <c r="E37" i="1" s="1"/>
  <c r="D37" i="1"/>
  <c r="D46" i="1" s="1"/>
  <c r="G36" i="1"/>
  <c r="E36" i="1"/>
  <c r="E35" i="1"/>
  <c r="E46" i="1" s="1"/>
  <c r="G31" i="1"/>
  <c r="E31" i="1"/>
  <c r="D31" i="1"/>
  <c r="G30" i="1"/>
  <c r="E30" i="1"/>
  <c r="G29" i="1"/>
  <c r="E29" i="1"/>
  <c r="G28" i="1"/>
  <c r="E28" i="1"/>
  <c r="G27" i="1"/>
  <c r="E27" i="1"/>
  <c r="G26" i="1"/>
  <c r="E26" i="1"/>
  <c r="E25" i="1"/>
  <c r="G24" i="1"/>
  <c r="E24" i="1"/>
  <c r="G23" i="1"/>
  <c r="E23" i="1"/>
  <c r="G22" i="1"/>
  <c r="G20" i="1" s="1"/>
  <c r="G18" i="1" s="1"/>
  <c r="E22" i="1"/>
  <c r="G21" i="1"/>
  <c r="E21" i="1"/>
  <c r="E20" i="1" s="1"/>
  <c r="D20" i="1"/>
  <c r="E19" i="1"/>
  <c r="E18" i="1" s="1"/>
  <c r="D18" i="1"/>
  <c r="G17" i="1"/>
  <c r="E17" i="1"/>
  <c r="G16" i="1"/>
  <c r="E16" i="1"/>
  <c r="G15" i="1"/>
  <c r="G14" i="1" s="1"/>
  <c r="E15" i="1"/>
  <c r="E14" i="1" s="1"/>
  <c r="E32" i="1" s="1"/>
  <c r="E57" i="1" s="1"/>
  <c r="D14" i="1"/>
  <c r="D32" i="1" s="1"/>
  <c r="E11" i="1"/>
  <c r="D11" i="1"/>
  <c r="G32" i="1" l="1"/>
  <c r="G57" i="1" s="1"/>
  <c r="G59" i="1" s="1"/>
  <c r="G46" i="1"/>
  <c r="D57" i="1"/>
</calcChain>
</file>

<file path=xl/sharedStrings.xml><?xml version="1.0" encoding="utf-8"?>
<sst xmlns="http://schemas.openxmlformats.org/spreadsheetml/2006/main" count="140" uniqueCount="100">
  <si>
    <t>№№ 
п/п</t>
  </si>
  <si>
    <t>Наименование показателей</t>
  </si>
  <si>
    <t>Ед. изм.</t>
  </si>
  <si>
    <t>Установлено РЭК на 2015 г.</t>
  </si>
  <si>
    <t>Факт 
2015 г.</t>
  </si>
  <si>
    <t>8</t>
  </si>
  <si>
    <t>9</t>
  </si>
  <si>
    <t>Расчёт коэффициента индексации</t>
  </si>
  <si>
    <t>передача ээ</t>
  </si>
  <si>
    <t>инфляция</t>
  </si>
  <si>
    <t>%</t>
  </si>
  <si>
    <t>индекс эффективности операционных расходов</t>
  </si>
  <si>
    <t>количество активов, всего</t>
  </si>
  <si>
    <t>у.е.</t>
  </si>
  <si>
    <t>индекс изменения количества активов</t>
  </si>
  <si>
    <t>коэффициент эластичности операционных расходов по росту активов</t>
  </si>
  <si>
    <t>итого коэффициент индексации</t>
  </si>
  <si>
    <t>Расчет подконтрольных расходов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</si>
  <si>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</si>
  <si>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</si>
  <si>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</si>
  <si>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</si>
  <si>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</si>
  <si>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</si>
  <si>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</si>
  <si>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</si>
  <si>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</si>
  <si>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</si>
  <si>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</si>
  <si>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</si>
  <si>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</si>
  <si>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</si>
  <si>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</si>
  <si>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</si>
  <si>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</si>
  <si>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</si>
  <si>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</si>
  <si>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</si>
  <si>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</si>
  <si>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</si>
  <si>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</si>
  <si>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</si>
  <si>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</si>
  <si>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</si>
  <si>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</si>
  <si>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</si>
  <si>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</si>
  <si>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</si>
  <si>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</si>
  <si>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</si>
  <si>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</si>
  <si>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</si>
  <si>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</si>
  <si>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</si>
  <si>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</si>
  <si>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</si>
  <si>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</si>
  <si>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</si>
  <si>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</si>
  <si>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</si>
  <si>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</si>
  <si>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</si>
  <si>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</si>
  <si>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</si>
  <si>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</si>
  <si>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</si>
  <si>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</si>
  <si>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</si>
  <si>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</si>
  <si>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</si>
  <si>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</si>
  <si>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</si>
  <si>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</si>
  <si>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</si>
  <si>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</si>
  <si>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</si>
  <si>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</si>
  <si>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</si>
  <si>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</si>
  <si>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</si>
  <si>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</si>
  <si>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</si>
  <si>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СПРАВОЧНО</t>
  </si>
  <si>
    <t>Расходы, не входящие в операционные и неподконтрольные расходы</t>
  </si>
  <si>
    <t>3.1</t>
  </si>
  <si>
    <t>Амортизация</t>
  </si>
  <si>
    <t>3.2</t>
  </si>
  <si>
    <t>Проценты за кредит</t>
  </si>
  <si>
    <t>3.3</t>
  </si>
  <si>
    <t>Прибыль на развитие</t>
  </si>
  <si>
    <t>3.4</t>
  </si>
  <si>
    <t>Возврат тела кредита</t>
  </si>
  <si>
    <t>3.5</t>
  </si>
  <si>
    <t>Дивиденды</t>
  </si>
  <si>
    <t>3.6</t>
  </si>
  <si>
    <t>Расходы социального характера из прибыли</t>
  </si>
  <si>
    <t>3.7</t>
  </si>
  <si>
    <t>ИТОГО расходов</t>
  </si>
  <si>
    <t>3.8</t>
  </si>
  <si>
    <t>НВВ,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</si>
</sst>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0.000"/>
  </numFmts>
  <fonts count="16" x14ac:knownFonts="1"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9"/>
      <color indexed="10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49" fontId="3" fillId="0" borderId="0" applyBorder="0">
      <alignment vertical="top"/>
    </xf>
  </cellStyleXfs>
  <cellXfs count="74">
    <xf numFmtId="0" fontId="0" fillId="0" borderId="0" xfId="0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Font="1" applyFill="1" applyBorder="1" applyAlignment="1" applyProtection="1">
      <alignment horizontal="center" vertical="center" wrapText="1"/>
    </xf>
    <xf numFmtId="49" fontId="5" fillId="0" borderId="2" xfId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0" fontId="0" fillId="2" borderId="5" xfId="0" applyFill="1" applyBorder="1" applyAlignment="1">
      <alignment horizontal="centerContinuous" vertical="center" wrapText="1"/>
    </xf>
    <xf numFmtId="49" fontId="6" fillId="2" borderId="1" xfId="1" applyFont="1" applyFill="1" applyBorder="1" applyAlignment="1" applyProtection="1">
      <alignment horizontal="center" vertical="center" wrapText="1"/>
    </xf>
    <xf numFmtId="49" fontId="6" fillId="0" borderId="2" xfId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49" fontId="6" fillId="0" borderId="1" xfId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2" xfId="1" applyNumberFormat="1" applyFont="1" applyFill="1" applyBorder="1" applyAlignment="1" applyProtection="1">
      <alignment horizontal="right" vertical="center" wrapText="1"/>
    </xf>
    <xf numFmtId="49" fontId="7" fillId="0" borderId="1" xfId="1" applyFont="1" applyFill="1" applyBorder="1" applyAlignment="1" applyProtection="1">
      <alignment horizontal="left" vertical="center" wrapText="1"/>
    </xf>
    <xf numFmtId="9" fontId="7" fillId="0" borderId="1" xfId="1" applyNumberFormat="1" applyFont="1" applyFill="1" applyBorder="1" applyAlignment="1" applyProtection="1">
      <alignment horizontal="right" vertical="center" wrapText="1"/>
    </xf>
    <xf numFmtId="9" fontId="7" fillId="0" borderId="2" xfId="1" applyNumberFormat="1" applyFont="1" applyFill="1" applyBorder="1" applyAlignment="1" applyProtection="1">
      <alignment horizontal="right" vertical="center" wrapText="1"/>
    </xf>
    <xf numFmtId="4" fontId="6" fillId="0" borderId="1" xfId="1" applyNumberFormat="1" applyFont="1" applyFill="1" applyBorder="1" applyAlignment="1" applyProtection="1">
      <alignment horizontal="right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165" fontId="6" fillId="0" borderId="1" xfId="1" applyNumberFormat="1" applyFont="1" applyFill="1" applyBorder="1" applyAlignment="1" applyProtection="1">
      <alignment horizontal="right" vertical="center" wrapText="1"/>
    </xf>
    <xf numFmtId="165" fontId="6" fillId="0" borderId="2" xfId="1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" fontId="7" fillId="0" borderId="2" xfId="1" applyNumberFormat="1" applyFont="1" applyFill="1" applyBorder="1" applyAlignment="1" applyProtection="1">
      <alignment horizontal="right" vertical="center" wrapText="1"/>
    </xf>
    <xf numFmtId="0" fontId="4" fillId="3" borderId="3" xfId="1" applyNumberFormat="1" applyFont="1" applyFill="1" applyBorder="1" applyAlignment="1" applyProtection="1">
      <alignment horizontal="center" vertical="center" wrapText="1"/>
    </xf>
    <xf numFmtId="49" fontId="6" fillId="3" borderId="1" xfId="1" applyFont="1" applyFill="1" applyBorder="1" applyAlignment="1" applyProtection="1">
      <alignment horizontal="left" vertical="center" wrapText="1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166" fontId="6" fillId="3" borderId="1" xfId="1" applyNumberFormat="1" applyFont="1" applyFill="1" applyBorder="1" applyAlignment="1" applyProtection="1">
      <alignment horizontal="right" vertical="center" wrapText="1"/>
    </xf>
    <xf numFmtId="166" fontId="6" fillId="0" borderId="2" xfId="1" applyNumberFormat="1" applyFont="1" applyFill="1" applyBorder="1" applyAlignment="1" applyProtection="1">
      <alignment horizontal="right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49" fontId="6" fillId="0" borderId="1" xfId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9" fillId="0" borderId="1" xfId="1" applyFont="1" applyFill="1" applyBorder="1" applyAlignment="1" applyProtection="1">
      <alignment vertical="center" wrapText="1"/>
    </xf>
    <xf numFmtId="49" fontId="9" fillId="0" borderId="1" xfId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/>
    <xf numFmtId="4" fontId="10" fillId="0" borderId="2" xfId="0" applyNumberFormat="1" applyFont="1" applyFill="1" applyBorder="1" applyAlignment="1"/>
    <xf numFmtId="49" fontId="11" fillId="0" borderId="1" xfId="1" applyNumberFormat="1" applyFont="1" applyFill="1" applyBorder="1" applyAlignment="1" applyProtection="1">
      <alignment horizontal="center" vertical="center"/>
    </xf>
    <xf numFmtId="49" fontId="12" fillId="0" borderId="1" xfId="1" applyFont="1" applyFill="1" applyBorder="1" applyAlignment="1" applyProtection="1">
      <alignment horizontal="left" vertical="center" wrapText="1"/>
    </xf>
    <xf numFmtId="49" fontId="12" fillId="0" borderId="1" xfId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9" fontId="12" fillId="0" borderId="1" xfId="1" applyFont="1" applyFill="1" applyBorder="1" applyAlignment="1" applyProtection="1">
      <alignment horizontal="left" vertical="center"/>
    </xf>
    <xf numFmtId="49" fontId="11" fillId="0" borderId="1" xfId="1" applyFont="1" applyFill="1" applyBorder="1" applyAlignment="1" applyProtection="1">
      <alignment horizontal="left" vertical="center" wrapText="1"/>
    </xf>
    <xf numFmtId="3" fontId="12" fillId="0" borderId="1" xfId="1" applyNumberFormat="1" applyFont="1" applyFill="1" applyBorder="1" applyAlignment="1" applyProtection="1">
      <alignment horizontal="left" vertical="center" wrapText="1"/>
    </xf>
    <xf numFmtId="49" fontId="4" fillId="3" borderId="1" xfId="1" applyNumberFormat="1" applyFont="1" applyFill="1" applyBorder="1" applyAlignment="1" applyProtection="1">
      <alignment horizontal="center" vertical="center"/>
    </xf>
    <xf numFmtId="49" fontId="6" fillId="3" borderId="1" xfId="1" applyFont="1" applyFill="1" applyBorder="1" applyAlignment="1" applyProtection="1">
      <alignment vertical="center" wrapText="1"/>
    </xf>
    <xf numFmtId="49" fontId="6" fillId="3" borderId="1" xfId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/>
    <xf numFmtId="4" fontId="1" fillId="0" borderId="2" xfId="0" applyNumberFormat="1" applyFont="1" applyFill="1" applyBorder="1" applyAlignment="1"/>
    <xf numFmtId="4" fontId="0" fillId="0" borderId="0" xfId="0" applyNumberFormat="1" applyAlignment="1"/>
    <xf numFmtId="0" fontId="14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centerContinuous"/>
    </xf>
    <xf numFmtId="0" fontId="0" fillId="2" borderId="1" xfId="0" applyFill="1" applyBorder="1" applyAlignment="1"/>
    <xf numFmtId="0" fontId="0" fillId="0" borderId="2" xfId="0" applyFill="1" applyBorder="1" applyAlignment="1"/>
    <xf numFmtId="49" fontId="11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 applyAlignment="1"/>
    <xf numFmtId="4" fontId="13" fillId="0" borderId="2" xfId="0" applyNumberFormat="1" applyFont="1" applyFill="1" applyBorder="1" applyAlignment="1"/>
    <xf numFmtId="49" fontId="12" fillId="0" borderId="1" xfId="1" applyFont="1" applyFill="1" applyBorder="1" applyAlignment="1" applyProtection="1">
      <alignment vertical="center" wrapText="1"/>
    </xf>
    <xf numFmtId="49" fontId="12" fillId="4" borderId="1" xfId="1" applyFont="1" applyFill="1" applyBorder="1" applyAlignment="1" applyProtection="1">
      <alignment horizontal="left" vertical="center" wrapText="1"/>
    </xf>
    <xf numFmtId="49" fontId="12" fillId="4" borderId="1" xfId="1" applyFont="1" applyFill="1" applyBorder="1" applyAlignment="1" applyProtection="1">
      <alignment vertical="center" wrapText="1"/>
    </xf>
    <xf numFmtId="0" fontId="15" fillId="2" borderId="1" xfId="0" applyFont="1" applyFill="1" applyBorder="1" applyAlignment="1"/>
    <xf numFmtId="0" fontId="15" fillId="0" borderId="2" xfId="0" applyFont="1" applyFill="1" applyBorder="1" applyAlignment="1"/>
    <xf numFmtId="49" fontId="11" fillId="0" borderId="1" xfId="1" applyFont="1" applyBorder="1" applyAlignment="1" applyProtection="1">
      <alignment horizontal="center" vertical="center"/>
    </xf>
    <xf numFmtId="49" fontId="4" fillId="3" borderId="1" xfId="1" applyFont="1" applyFill="1" applyBorder="1" applyAlignment="1" applyProtection="1">
      <alignment horizontal="center" vertical="center"/>
    </xf>
    <xf numFmtId="49" fontId="4" fillId="3" borderId="1" xfId="1" applyFont="1" applyFill="1" applyBorder="1" applyAlignment="1" applyProtection="1">
      <alignment vertical="center"/>
    </xf>
    <xf numFmtId="4" fontId="0" fillId="0" borderId="0" xfId="0" applyNumberFormat="1" applyFill="1" applyBorder="1" applyAlignme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2;&#1043;&#1069;&#1057;.&#1053;&#1042;&#104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2016"/>
      <sheetName val="НВВ 2016 (ПРиНР)"/>
      <sheetName val="НВВ 2016_реестр"/>
      <sheetName val="Сводный_Первоначал."/>
      <sheetName val="НПр 2016"/>
      <sheetName val="НПр 2016 (коррект)"/>
      <sheetName val="Разбивка"/>
      <sheetName val="Сводный (коррект)"/>
    </sheetNames>
    <sheetDataSet>
      <sheetData sheetId="0"/>
      <sheetData sheetId="1"/>
      <sheetData sheetId="2">
        <row r="15">
          <cell r="E15">
            <v>50220.04347327588</v>
          </cell>
        </row>
        <row r="16">
          <cell r="E16">
            <v>22756.5</v>
          </cell>
        </row>
        <row r="17">
          <cell r="E17">
            <v>231892.2782527727</v>
          </cell>
        </row>
        <row r="19">
          <cell r="E19">
            <v>31291.05</v>
          </cell>
        </row>
        <row r="21">
          <cell r="E21">
            <v>1198.7072202849122</v>
          </cell>
        </row>
        <row r="22">
          <cell r="E22">
            <v>9524.0867987781712</v>
          </cell>
        </row>
        <row r="23">
          <cell r="E23">
            <v>1667.1712559848329</v>
          </cell>
        </row>
        <row r="24">
          <cell r="E24">
            <v>337.01277330188225</v>
          </cell>
        </row>
        <row r="25">
          <cell r="E25">
            <v>461.82</v>
          </cell>
        </row>
        <row r="26">
          <cell r="E26">
            <v>14271.112308167816</v>
          </cell>
        </row>
        <row r="27">
          <cell r="E27">
            <v>1008.1728972920655</v>
          </cell>
        </row>
        <row r="28">
          <cell r="E28">
            <v>292.45219549863333</v>
          </cell>
        </row>
        <row r="29">
          <cell r="E29">
            <v>3889.7948547664264</v>
          </cell>
        </row>
        <row r="30">
          <cell r="E30">
            <v>13265.693780513371</v>
          </cell>
        </row>
        <row r="31">
          <cell r="E31">
            <v>6067.876929576255</v>
          </cell>
        </row>
      </sheetData>
      <sheetData sheetId="3">
        <row r="26">
          <cell r="D26">
            <v>2.96</v>
          </cell>
        </row>
        <row r="28">
          <cell r="D28">
            <v>73.88</v>
          </cell>
        </row>
        <row r="29">
          <cell r="D29">
            <v>5915.12</v>
          </cell>
        </row>
        <row r="34">
          <cell r="D34">
            <v>309.17</v>
          </cell>
        </row>
        <row r="38">
          <cell r="C38">
            <v>5262.28</v>
          </cell>
        </row>
        <row r="40">
          <cell r="C40">
            <v>31344.41</v>
          </cell>
          <cell r="D40">
            <v>1654.04</v>
          </cell>
        </row>
        <row r="41">
          <cell r="C41">
            <v>420.76</v>
          </cell>
          <cell r="D41">
            <v>23.61</v>
          </cell>
        </row>
        <row r="42">
          <cell r="C42">
            <v>170581.45</v>
          </cell>
          <cell r="D42">
            <v>3658.55</v>
          </cell>
        </row>
        <row r="43">
          <cell r="C43">
            <v>112427.78</v>
          </cell>
        </row>
        <row r="48">
          <cell r="D48">
            <v>25.21</v>
          </cell>
        </row>
        <row r="49">
          <cell r="D49">
            <v>13.03</v>
          </cell>
        </row>
        <row r="50">
          <cell r="D50">
            <v>24.62</v>
          </cell>
        </row>
        <row r="51">
          <cell r="D51">
            <v>4.07</v>
          </cell>
        </row>
        <row r="52">
          <cell r="D52">
            <v>29.85</v>
          </cell>
        </row>
        <row r="53">
          <cell r="D53">
            <v>23.19</v>
          </cell>
        </row>
        <row r="54">
          <cell r="D54">
            <v>14.19</v>
          </cell>
        </row>
        <row r="55">
          <cell r="D55">
            <v>76.77</v>
          </cell>
        </row>
        <row r="56">
          <cell r="D56">
            <v>43.440000000000005</v>
          </cell>
        </row>
        <row r="59">
          <cell r="D59">
            <v>36.549999999999997</v>
          </cell>
        </row>
        <row r="65">
          <cell r="D65">
            <v>63.49</v>
          </cell>
        </row>
        <row r="75">
          <cell r="D75">
            <v>4572.71</v>
          </cell>
        </row>
        <row r="77">
          <cell r="D77">
            <v>480.77</v>
          </cell>
        </row>
        <row r="83">
          <cell r="D83">
            <v>119.8</v>
          </cell>
        </row>
        <row r="89">
          <cell r="C89">
            <v>33.440784365317199</v>
          </cell>
          <cell r="D89">
            <v>1.21</v>
          </cell>
        </row>
        <row r="90">
          <cell r="C90">
            <v>429.39009096926776</v>
          </cell>
          <cell r="D90">
            <v>15.56</v>
          </cell>
        </row>
        <row r="91">
          <cell r="C91">
            <v>29.191492875858689</v>
          </cell>
          <cell r="D91">
            <v>1.06</v>
          </cell>
        </row>
        <row r="92">
          <cell r="C92">
            <v>6.8379403278642776</v>
          </cell>
          <cell r="D92">
            <v>0.25</v>
          </cell>
        </row>
        <row r="93">
          <cell r="D93">
            <v>14.6</v>
          </cell>
        </row>
        <row r="97">
          <cell r="C97">
            <v>6814.438978189819</v>
          </cell>
          <cell r="D97">
            <v>246.97</v>
          </cell>
        </row>
        <row r="99">
          <cell r="C99">
            <v>2189.8585304036869</v>
          </cell>
          <cell r="D99">
            <v>79.37</v>
          </cell>
        </row>
        <row r="103">
          <cell r="D103">
            <v>245.19</v>
          </cell>
        </row>
        <row r="108">
          <cell r="D108">
            <v>99.98</v>
          </cell>
        </row>
        <row r="109">
          <cell r="D109">
            <v>41.64</v>
          </cell>
        </row>
        <row r="110">
          <cell r="D110">
            <v>57.62</v>
          </cell>
        </row>
        <row r="111">
          <cell r="D111">
            <v>2.5</v>
          </cell>
        </row>
        <row r="112">
          <cell r="D112">
            <v>1.94</v>
          </cell>
        </row>
        <row r="113">
          <cell r="D113">
            <v>18.78</v>
          </cell>
        </row>
        <row r="114">
          <cell r="D114">
            <v>3.65</v>
          </cell>
        </row>
        <row r="115">
          <cell r="D115">
            <v>10.6</v>
          </cell>
        </row>
        <row r="116">
          <cell r="D116">
            <v>16.7</v>
          </cell>
        </row>
        <row r="117">
          <cell r="C117">
            <v>29393.374923633728</v>
          </cell>
          <cell r="D117">
            <v>1065.27</v>
          </cell>
        </row>
        <row r="118">
          <cell r="D118">
            <v>3.81</v>
          </cell>
        </row>
        <row r="119">
          <cell r="D119">
            <v>8.7799999999999994</v>
          </cell>
        </row>
        <row r="120">
          <cell r="D120">
            <v>16.54</v>
          </cell>
        </row>
        <row r="121">
          <cell r="C121">
            <v>505.42147509099669</v>
          </cell>
          <cell r="D121">
            <v>18.32</v>
          </cell>
        </row>
        <row r="123">
          <cell r="D123">
            <v>14.52</v>
          </cell>
        </row>
        <row r="124">
          <cell r="D124">
            <v>0.09</v>
          </cell>
        </row>
        <row r="125">
          <cell r="D125">
            <v>12.21</v>
          </cell>
        </row>
        <row r="126">
          <cell r="D126">
            <v>87.06</v>
          </cell>
        </row>
        <row r="148">
          <cell r="C148">
            <v>98873.07</v>
          </cell>
        </row>
        <row r="150">
          <cell r="C150">
            <v>22412.104643545103</v>
          </cell>
        </row>
        <row r="158">
          <cell r="C158">
            <v>967.87161318285848</v>
          </cell>
        </row>
        <row r="159">
          <cell r="C159">
            <v>16.854822488805052</v>
          </cell>
        </row>
        <row r="162">
          <cell r="C162">
            <v>7138.5278048175805</v>
          </cell>
        </row>
        <row r="176">
          <cell r="C176">
            <v>52.400407216789773</v>
          </cell>
        </row>
        <row r="177">
          <cell r="C177">
            <v>670.52102005145287</v>
          </cell>
        </row>
        <row r="178">
          <cell r="C178">
            <v>497.04710315020213</v>
          </cell>
        </row>
        <row r="189">
          <cell r="C189">
            <v>90044.024953270578</v>
          </cell>
          <cell r="D189">
            <v>-1034.646695565287</v>
          </cell>
        </row>
        <row r="192">
          <cell r="C192">
            <v>412606.81253580179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80" zoomScaleNormal="80" workbookViewId="0">
      <selection activeCell="L32" sqref="L32"/>
    </sheetView>
  </sheetViews>
  <sheetFormatPr defaultRowHeight="11.25" x14ac:dyDescent="0.2"/>
  <cols>
    <col min="1" max="1" width="7.83203125" style="2" customWidth="1"/>
    <col min="2" max="2" width="75" style="2" customWidth="1"/>
    <col min="3" max="3" width="11.83203125" style="2" customWidth="1"/>
    <col min="4" max="4" width="19" style="2" hidden="1" customWidth="1"/>
    <col min="5" max="5" width="19" style="2" customWidth="1"/>
    <col min="6" max="6" width="9" style="3" hidden="1" customWidth="1"/>
    <col min="7" max="7" width="19" style="2" hidden="1" customWidth="1"/>
    <col min="8" max="8" width="11" style="2" bestFit="1" customWidth="1"/>
    <col min="9" max="16384" width="9.33203125" style="2"/>
  </cols>
  <sheetData>
    <row r="1" spans="1:7" ht="15" x14ac:dyDescent="0.25">
      <c r="A1" s="1"/>
    </row>
    <row r="2" spans="1:7" ht="15" hidden="1" x14ac:dyDescent="0.2">
      <c r="D2" s="4"/>
      <c r="E2" s="5"/>
      <c r="F2" s="6"/>
      <c r="G2" s="5"/>
    </row>
    <row r="3" spans="1:7" ht="25.5" hidden="1" x14ac:dyDescent="0.2">
      <c r="A3" s="7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9"/>
      <c r="G3" s="8"/>
    </row>
    <row r="4" spans="1:7" hidden="1" x14ac:dyDescent="0.2">
      <c r="A4" s="10">
        <v>1</v>
      </c>
      <c r="B4" s="11"/>
      <c r="C4" s="12"/>
      <c r="D4" s="13" t="s">
        <v>5</v>
      </c>
      <c r="E4" s="13" t="s">
        <v>6</v>
      </c>
      <c r="F4" s="14"/>
      <c r="G4" s="13"/>
    </row>
    <row r="5" spans="1:7" hidden="1" x14ac:dyDescent="0.2">
      <c r="A5" s="15" t="s">
        <v>7</v>
      </c>
      <c r="B5" s="16"/>
      <c r="C5" s="16"/>
      <c r="D5" s="13"/>
      <c r="E5" s="13" t="s">
        <v>8</v>
      </c>
      <c r="F5" s="14"/>
      <c r="G5" s="13"/>
    </row>
    <row r="6" spans="1:7" hidden="1" x14ac:dyDescent="0.2">
      <c r="A6" s="17"/>
      <c r="B6" s="18" t="s">
        <v>9</v>
      </c>
      <c r="C6" s="19" t="s">
        <v>10</v>
      </c>
      <c r="D6" s="20">
        <v>6.7000000000000004E-2</v>
      </c>
      <c r="E6" s="20">
        <v>6.7000000000000004E-2</v>
      </c>
      <c r="F6" s="21"/>
      <c r="G6" s="20"/>
    </row>
    <row r="7" spans="1:7" hidden="1" x14ac:dyDescent="0.2">
      <c r="A7" s="17"/>
      <c r="B7" s="22" t="s">
        <v>11</v>
      </c>
      <c r="C7" s="19" t="s">
        <v>10</v>
      </c>
      <c r="D7" s="23">
        <v>0.01</v>
      </c>
      <c r="E7" s="23">
        <v>0.01</v>
      </c>
      <c r="F7" s="24"/>
      <c r="G7" s="23"/>
    </row>
    <row r="8" spans="1:7" hidden="1" x14ac:dyDescent="0.2">
      <c r="A8" s="17"/>
      <c r="B8" s="18" t="s">
        <v>12</v>
      </c>
      <c r="C8" s="19" t="s">
        <v>13</v>
      </c>
      <c r="D8" s="25">
        <v>14182.9</v>
      </c>
      <c r="E8" s="25">
        <v>14182.9</v>
      </c>
      <c r="F8" s="26"/>
      <c r="G8" s="25"/>
    </row>
    <row r="9" spans="1:7" hidden="1" x14ac:dyDescent="0.2">
      <c r="A9" s="17"/>
      <c r="B9" s="18" t="s">
        <v>14</v>
      </c>
      <c r="C9" s="19" t="s">
        <v>10</v>
      </c>
      <c r="D9" s="27"/>
      <c r="E9" s="27"/>
      <c r="F9" s="28"/>
      <c r="G9" s="27"/>
    </row>
    <row r="10" spans="1:7" hidden="1" x14ac:dyDescent="0.2">
      <c r="A10" s="17"/>
      <c r="B10" s="22" t="s">
        <v>15</v>
      </c>
      <c r="C10" s="19"/>
      <c r="D10" s="29">
        <v>0.75</v>
      </c>
      <c r="E10" s="29">
        <v>0.75</v>
      </c>
      <c r="F10" s="30"/>
      <c r="G10" s="29"/>
    </row>
    <row r="11" spans="1:7" hidden="1" x14ac:dyDescent="0.2">
      <c r="A11" s="31"/>
      <c r="B11" s="32" t="s">
        <v>16</v>
      </c>
      <c r="C11" s="33"/>
      <c r="D11" s="34">
        <f>(1+D6)*(1-D7)*(1+D9*D10)</f>
        <v>1.05633</v>
      </c>
      <c r="E11" s="34">
        <f>(1+E6)*(1-E7)*(1+E9*E10)</f>
        <v>1.05633</v>
      </c>
      <c r="F11" s="35"/>
      <c r="G11" s="34"/>
    </row>
    <row r="12" spans="1:7" hidden="1" x14ac:dyDescent="0.2">
      <c r="A12" s="17"/>
      <c r="B12" s="36"/>
      <c r="C12" s="19"/>
      <c r="D12" s="37"/>
      <c r="E12" s="37"/>
      <c r="F12" s="14"/>
      <c r="G12" s="37"/>
    </row>
    <row r="13" spans="1:7" x14ac:dyDescent="0.2">
      <c r="A13" s="10" t="s">
        <v>17</v>
      </c>
      <c r="B13" s="11"/>
      <c r="C13" s="12"/>
      <c r="D13" s="13"/>
      <c r="E13" s="13"/>
      <c r="F13" s="14"/>
      <c r="G13" s="13"/>
    </row>
    <row r="14" spans="1:7" ht="12.75" x14ac:dyDescent="0.2">
      <c r="A14" s="38" t="s">
        <v>18</v>
      </c>
      <c r="B14" s="39" t="s">
        <v>19</v>
      </c>
      <c r="C14" s="40" t="s">
        <v>20</v>
      </c>
      <c r="D14" s="41">
        <f>SUM(D15:D16)</f>
        <v>60958.556155019403</v>
      </c>
      <c r="E14" s="41">
        <f>SUM(E15:E16)</f>
        <v>72976.543473275873</v>
      </c>
      <c r="F14" s="42"/>
      <c r="G14" s="41">
        <f>SUM(G15:G16)</f>
        <v>464.52</v>
      </c>
    </row>
    <row r="15" spans="1:7" ht="12.75" x14ac:dyDescent="0.2">
      <c r="A15" s="43" t="s">
        <v>21</v>
      </c>
      <c r="B15" s="44" t="s">
        <v>22</v>
      </c>
      <c r="C15" s="45" t="s">
        <v>20</v>
      </c>
      <c r="D15" s="46">
        <v>43218.403273384502</v>
      </c>
      <c r="E15" s="46">
        <f>'[1]НВВ 2016_реестр'!E15</f>
        <v>50220.04347327588</v>
      </c>
      <c r="F15" s="47"/>
      <c r="G15" s="46">
        <f>[1]Сводный_Первоначал.!D26+[1]Сводный_Первоначал.!D48+[1]Сводный_Первоначал.!D49+[1]Сводный_Первоначал.!D53+[1]Сводный_Первоначал.!D54+[1]Сводный_Первоначал.!D55</f>
        <v>155.35</v>
      </c>
    </row>
    <row r="16" spans="1:7" ht="24" x14ac:dyDescent="0.2">
      <c r="A16" s="43" t="s">
        <v>23</v>
      </c>
      <c r="B16" s="44" t="s">
        <v>24</v>
      </c>
      <c r="C16" s="45" t="s">
        <v>20</v>
      </c>
      <c r="D16" s="46">
        <v>17740.152881634902</v>
      </c>
      <c r="E16" s="46">
        <f>'[1]НВВ 2016_реестр'!E16</f>
        <v>22756.5</v>
      </c>
      <c r="F16" s="47"/>
      <c r="G16" s="46">
        <f>[1]Сводный_Первоначал.!D34</f>
        <v>309.17</v>
      </c>
    </row>
    <row r="17" spans="1:8" ht="12.75" x14ac:dyDescent="0.2">
      <c r="A17" s="38" t="s">
        <v>25</v>
      </c>
      <c r="B17" s="39" t="s">
        <v>26</v>
      </c>
      <c r="C17" s="40" t="s">
        <v>20</v>
      </c>
      <c r="D17" s="41">
        <v>242395.07962014023</v>
      </c>
      <c r="E17" s="41">
        <f>'[1]НВВ 2016_реестр'!E17</f>
        <v>231892.2782527727</v>
      </c>
      <c r="F17" s="42"/>
      <c r="G17" s="41">
        <f>[1]Сводный_Первоначал.!D29+[1]Сводный_Первоначал.!D75</f>
        <v>10487.83</v>
      </c>
    </row>
    <row r="18" spans="1:8" ht="12.75" x14ac:dyDescent="0.2">
      <c r="A18" s="38" t="s">
        <v>27</v>
      </c>
      <c r="B18" s="39" t="s">
        <v>28</v>
      </c>
      <c r="C18" s="40" t="s">
        <v>20</v>
      </c>
      <c r="D18" s="41">
        <f>SUM(D19:D20,D27:D31)</f>
        <v>47391.012040326925</v>
      </c>
      <c r="E18" s="41">
        <f>SUM(E19:E20,E27:E31)</f>
        <v>83274.95101416437</v>
      </c>
      <c r="F18" s="42"/>
      <c r="G18" s="41">
        <f>SUM(G19:G20,G27:G31)</f>
        <v>1532.68</v>
      </c>
    </row>
    <row r="19" spans="1:8" ht="12.75" x14ac:dyDescent="0.2">
      <c r="A19" s="43" t="s">
        <v>29</v>
      </c>
      <c r="B19" s="48" t="s">
        <v>30</v>
      </c>
      <c r="C19" s="45" t="s">
        <v>20</v>
      </c>
      <c r="D19" s="46">
        <v>4993.4655040954685</v>
      </c>
      <c r="E19" s="46">
        <f>'[1]НВВ 2016_реестр'!E19</f>
        <v>31291.05</v>
      </c>
      <c r="F19" s="47"/>
      <c r="G19" s="46"/>
    </row>
    <row r="20" spans="1:8" ht="12.75" x14ac:dyDescent="0.2">
      <c r="A20" s="43" t="s">
        <v>31</v>
      </c>
      <c r="B20" s="49" t="s">
        <v>32</v>
      </c>
      <c r="C20" s="45" t="s">
        <v>20</v>
      </c>
      <c r="D20" s="46">
        <f>SUM(D21:D26)</f>
        <v>22678.527117374721</v>
      </c>
      <c r="E20" s="46">
        <f>SUM(E21:E26)</f>
        <v>27459.910356517612</v>
      </c>
      <c r="F20" s="47"/>
      <c r="G20" s="46">
        <f>SUM(G21:G26)</f>
        <v>656.28</v>
      </c>
    </row>
    <row r="21" spans="1:8" ht="12.75" x14ac:dyDescent="0.2">
      <c r="A21" s="43" t="s">
        <v>33</v>
      </c>
      <c r="B21" s="44" t="s">
        <v>34</v>
      </c>
      <c r="C21" s="45" t="s">
        <v>20</v>
      </c>
      <c r="D21" s="46">
        <v>1707.8521437093484</v>
      </c>
      <c r="E21" s="46">
        <f>'[1]НВВ 2016_реестр'!E21</f>
        <v>1198.7072202849122</v>
      </c>
      <c r="F21" s="47"/>
      <c r="G21" s="46">
        <f>[1]Сводный_Первоначал.!D56</f>
        <v>43.440000000000005</v>
      </c>
    </row>
    <row r="22" spans="1:8" ht="12.75" x14ac:dyDescent="0.2">
      <c r="A22" s="43" t="s">
        <v>35</v>
      </c>
      <c r="B22" s="44" t="s">
        <v>36</v>
      </c>
      <c r="C22" s="45" t="s">
        <v>20</v>
      </c>
      <c r="D22" s="46">
        <v>9510.3233197553509</v>
      </c>
      <c r="E22" s="46">
        <f>'[1]НВВ 2016_реестр'!E22</f>
        <v>9524.0867987781712</v>
      </c>
      <c r="F22" s="47"/>
      <c r="G22" s="46">
        <f>[1]Сводный_Первоначал.!D108+[1]Сводный_Первоначал.!D103</f>
        <v>345.17</v>
      </c>
    </row>
    <row r="23" spans="1:8" ht="12.75" x14ac:dyDescent="0.2">
      <c r="A23" s="43" t="s">
        <v>37</v>
      </c>
      <c r="B23" s="44" t="s">
        <v>38</v>
      </c>
      <c r="C23" s="45" t="s">
        <v>20</v>
      </c>
      <c r="D23" s="46">
        <v>1110.939181558781</v>
      </c>
      <c r="E23" s="46">
        <f>'[1]НВВ 2016_реестр'!E23</f>
        <v>1667.1712559848329</v>
      </c>
      <c r="F23" s="47"/>
      <c r="G23" s="46">
        <f>[1]Сводный_Первоначал.!D109+[1]Сводный_Первоначал.!D113</f>
        <v>60.42</v>
      </c>
    </row>
    <row r="24" spans="1:8" ht="12.75" x14ac:dyDescent="0.2">
      <c r="A24" s="43" t="s">
        <v>39</v>
      </c>
      <c r="B24" s="44" t="s">
        <v>40</v>
      </c>
      <c r="C24" s="45" t="s">
        <v>20</v>
      </c>
      <c r="D24" s="46">
        <v>533.53807492968895</v>
      </c>
      <c r="E24" s="46">
        <f>'[1]НВВ 2016_реестр'!E24</f>
        <v>337.01277330188225</v>
      </c>
      <c r="F24" s="47"/>
      <c r="G24" s="46">
        <f>[1]Сводный_Первоначал.!D125</f>
        <v>12.21</v>
      </c>
    </row>
    <row r="25" spans="1:8" ht="12.75" x14ac:dyDescent="0.2">
      <c r="A25" s="43" t="s">
        <v>41</v>
      </c>
      <c r="B25" s="44" t="s">
        <v>42</v>
      </c>
      <c r="C25" s="45" t="s">
        <v>20</v>
      </c>
      <c r="D25" s="46">
        <v>724.93499042583812</v>
      </c>
      <c r="E25" s="46">
        <f>'[1]НВВ 2016_реестр'!E25</f>
        <v>461.82</v>
      </c>
      <c r="F25" s="47"/>
      <c r="G25" s="46"/>
    </row>
    <row r="26" spans="1:8" ht="12.75" x14ac:dyDescent="0.2">
      <c r="A26" s="43" t="s">
        <v>43</v>
      </c>
      <c r="B26" s="50" t="s">
        <v>44</v>
      </c>
      <c r="C26" s="45" t="s">
        <v>20</v>
      </c>
      <c r="D26" s="46">
        <v>9090.9394069957143</v>
      </c>
      <c r="E26" s="46">
        <f>'[1]НВВ 2016_реестр'!E26</f>
        <v>14271.112308167816</v>
      </c>
      <c r="F26" s="47"/>
      <c r="G26" s="46">
        <f>[1]Сводный_Первоначал.!D110+[1]Сводный_Первоначал.!D111+[1]Сводный_Первоначал.!D112+[1]Сводный_Первоначал.!D116+[1]Сводный_Первоначал.!D118+[1]Сводный_Первоначал.!D119+[1]Сводный_Первоначал.!D120+[1]Сводный_Первоначал.!D124+[1]Сводный_Первоначал.!D126</f>
        <v>195.04</v>
      </c>
    </row>
    <row r="27" spans="1:8" ht="12.75" x14ac:dyDescent="0.2">
      <c r="A27" s="43" t="s">
        <v>45</v>
      </c>
      <c r="B27" s="44" t="s">
        <v>46</v>
      </c>
      <c r="C27" s="45" t="s">
        <v>20</v>
      </c>
      <c r="D27" s="46">
        <v>1057.0170214186908</v>
      </c>
      <c r="E27" s="46">
        <f>'[1]НВВ 2016_реестр'!E27</f>
        <v>1008.1728972920655</v>
      </c>
      <c r="F27" s="47"/>
      <c r="G27" s="46">
        <f>[1]Сводный_Первоначал.!D59</f>
        <v>36.549999999999997</v>
      </c>
    </row>
    <row r="28" spans="1:8" ht="12.75" x14ac:dyDescent="0.2">
      <c r="A28" s="43" t="s">
        <v>47</v>
      </c>
      <c r="B28" s="44" t="s">
        <v>48</v>
      </c>
      <c r="C28" s="45" t="s">
        <v>20</v>
      </c>
      <c r="D28" s="46">
        <v>37.347189636168501</v>
      </c>
      <c r="E28" s="46">
        <f>'[1]НВВ 2016_реестр'!E28</f>
        <v>292.45219549863333</v>
      </c>
      <c r="F28" s="47"/>
      <c r="G28" s="46">
        <f>[1]Сводный_Первоначал.!D115</f>
        <v>10.6</v>
      </c>
    </row>
    <row r="29" spans="1:8" ht="12.75" x14ac:dyDescent="0.2">
      <c r="A29" s="43" t="s">
        <v>49</v>
      </c>
      <c r="B29" s="44" t="s">
        <v>50</v>
      </c>
      <c r="C29" s="45" t="s">
        <v>20</v>
      </c>
      <c r="D29" s="46">
        <v>2153.0934245485605</v>
      </c>
      <c r="E29" s="46">
        <f>'[1]НВВ 2016_реестр'!E29</f>
        <v>3889.7948547664264</v>
      </c>
      <c r="F29" s="47"/>
      <c r="G29" s="46">
        <f>[1]Сводный_Первоначал.!D28+[1]Сводный_Первоначал.!D52+[1]Сводный_Первоначал.!D65</f>
        <v>167.22</v>
      </c>
    </row>
    <row r="30" spans="1:8" ht="12.75" x14ac:dyDescent="0.2">
      <c r="A30" s="43" t="s">
        <v>51</v>
      </c>
      <c r="B30" s="44" t="s">
        <v>52</v>
      </c>
      <c r="C30" s="45" t="s">
        <v>20</v>
      </c>
      <c r="D30" s="46">
        <v>10281.249691751613</v>
      </c>
      <c r="E30" s="46">
        <f>'[1]НВВ 2016_реестр'!E30</f>
        <v>13265.693780513371</v>
      </c>
      <c r="F30" s="47"/>
      <c r="G30" s="46">
        <f>[1]Сводный_Первоначал.!D77</f>
        <v>480.77</v>
      </c>
    </row>
    <row r="31" spans="1:8" ht="12.75" x14ac:dyDescent="0.2">
      <c r="A31" s="43" t="s">
        <v>53</v>
      </c>
      <c r="B31" s="44" t="s">
        <v>54</v>
      </c>
      <c r="C31" s="45" t="s">
        <v>20</v>
      </c>
      <c r="D31" s="46">
        <f>4533.31209150171+1657</f>
        <v>6190.3120915017098</v>
      </c>
      <c r="E31" s="46">
        <f>'[1]НВВ 2016_реестр'!E31</f>
        <v>6067.876929576255</v>
      </c>
      <c r="F31" s="47"/>
      <c r="G31" s="46">
        <f>[1]Сводный_Первоначал.!D50+[1]Сводный_Первоначал.!D51+[1]Сводный_Первоначал.!D83+[1]Сводный_Первоначал.!D93+[1]Сводный_Первоначал.!D114+[1]Сводный_Первоначал.!D123</f>
        <v>181.26000000000002</v>
      </c>
    </row>
    <row r="32" spans="1:8" ht="15" x14ac:dyDescent="0.25">
      <c r="A32" s="51" t="s">
        <v>55</v>
      </c>
      <c r="B32" s="52" t="s">
        <v>56</v>
      </c>
      <c r="C32" s="53" t="s">
        <v>20</v>
      </c>
      <c r="D32" s="54">
        <f>SUM(D14,D17:D18)</f>
        <v>350744.64781548653</v>
      </c>
      <c r="E32" s="54">
        <f>SUM(E14,E17:E18)</f>
        <v>388143.77274021297</v>
      </c>
      <c r="F32" s="55"/>
      <c r="G32" s="54">
        <f>SUM(G14,G17:G18)</f>
        <v>12485.03</v>
      </c>
      <c r="H32" s="56"/>
    </row>
    <row r="34" spans="1:8" ht="11.25" customHeight="1" x14ac:dyDescent="0.2">
      <c r="A34" s="57" t="s">
        <v>57</v>
      </c>
      <c r="B34" s="58"/>
      <c r="C34" s="59"/>
      <c r="D34" s="60"/>
      <c r="E34" s="60"/>
      <c r="F34" s="61"/>
      <c r="G34" s="60"/>
    </row>
    <row r="35" spans="1:8" ht="12.75" x14ac:dyDescent="0.2">
      <c r="A35" s="62" t="s">
        <v>58</v>
      </c>
      <c r="B35" s="44" t="s">
        <v>59</v>
      </c>
      <c r="C35" s="45" t="s">
        <v>20</v>
      </c>
      <c r="D35" s="63">
        <v>4700.78</v>
      </c>
      <c r="E35" s="63">
        <f>[1]Сводный_Первоначал.!C38</f>
        <v>5262.28</v>
      </c>
      <c r="F35" s="64"/>
      <c r="G35" s="63"/>
    </row>
    <row r="36" spans="1:8" ht="12.75" x14ac:dyDescent="0.2">
      <c r="A36" s="62" t="s">
        <v>60</v>
      </c>
      <c r="B36" s="65" t="s">
        <v>61</v>
      </c>
      <c r="C36" s="45" t="s">
        <v>20</v>
      </c>
      <c r="D36" s="63">
        <v>103034.03947255079</v>
      </c>
      <c r="E36" s="63">
        <f>[1]Сводный_Первоначал.!C43+[1]Сводный_Первоначал.!C99</f>
        <v>114617.63853040368</v>
      </c>
      <c r="F36" s="64"/>
      <c r="G36" s="63">
        <f>[1]Сводный_Первоначал.!D99</f>
        <v>79.37</v>
      </c>
    </row>
    <row r="37" spans="1:8" ht="12.75" x14ac:dyDescent="0.2">
      <c r="A37" s="62" t="s">
        <v>62</v>
      </c>
      <c r="B37" s="65" t="s">
        <v>63</v>
      </c>
      <c r="C37" s="45" t="s">
        <v>20</v>
      </c>
      <c r="D37" s="63">
        <f>SUM(D38:D40)</f>
        <v>24764.345000000001</v>
      </c>
      <c r="E37" s="63">
        <f>SUM(E38:E40)</f>
        <v>22910.96495208341</v>
      </c>
      <c r="F37" s="64"/>
      <c r="G37" s="63">
        <f>SUM(G38:G40)</f>
        <v>18.080000000000002</v>
      </c>
    </row>
    <row r="38" spans="1:8" ht="12.75" x14ac:dyDescent="0.2">
      <c r="A38" s="43" t="s">
        <v>64</v>
      </c>
      <c r="B38" s="44" t="s">
        <v>65</v>
      </c>
      <c r="C38" s="45" t="s">
        <v>20</v>
      </c>
      <c r="D38" s="63">
        <v>527.08000000000004</v>
      </c>
      <c r="E38" s="63">
        <f>[1]Сводный_Первоначал.!C89</f>
        <v>33.440784365317199</v>
      </c>
      <c r="F38" s="64"/>
      <c r="G38" s="63">
        <f>[1]Сводный_Первоначал.!D89</f>
        <v>1.21</v>
      </c>
    </row>
    <row r="39" spans="1:8" ht="12.75" x14ac:dyDescent="0.2">
      <c r="A39" s="43" t="s">
        <v>66</v>
      </c>
      <c r="B39" s="66" t="s">
        <v>67</v>
      </c>
      <c r="C39" s="45" t="s">
        <v>20</v>
      </c>
      <c r="D39" s="63">
        <v>23750.965</v>
      </c>
      <c r="E39" s="63">
        <f>[1]Сводный_Первоначал.!C150</f>
        <v>22412.104643545103</v>
      </c>
      <c r="F39" s="64"/>
      <c r="G39" s="63"/>
    </row>
    <row r="40" spans="1:8" ht="12.75" x14ac:dyDescent="0.2">
      <c r="A40" s="43" t="s">
        <v>68</v>
      </c>
      <c r="B40" s="66" t="s">
        <v>69</v>
      </c>
      <c r="C40" s="45" t="s">
        <v>20</v>
      </c>
      <c r="D40" s="63">
        <v>486.29999999999995</v>
      </c>
      <c r="E40" s="63">
        <f>[1]Сводный_Первоначал.!C90+[1]Сводный_Первоначал.!C91+[1]Сводный_Первоначал.!C92</f>
        <v>465.41952417299069</v>
      </c>
      <c r="F40" s="64"/>
      <c r="G40" s="63">
        <f>[1]Сводный_Первоначал.!D90+[1]Сводный_Первоначал.!D91+[1]Сводный_Первоначал.!D92</f>
        <v>16.87</v>
      </c>
    </row>
    <row r="41" spans="1:8" ht="12.75" x14ac:dyDescent="0.2">
      <c r="A41" s="43" t="s">
        <v>70</v>
      </c>
      <c r="B41" s="67" t="s">
        <v>71</v>
      </c>
      <c r="C41" s="45" t="s">
        <v>20</v>
      </c>
      <c r="D41" s="46">
        <v>71834.820000000007</v>
      </c>
      <c r="E41" s="46">
        <f>[1]Сводный_Первоначал.!C40+[1]Сводный_Первоначал.!C41+[1]Сводный_Первоначал.!C117+[1]Сводный_Первоначал.!C121+[1]Сводный_Первоначал.!C158+[1]Сводный_Первоначал.!C159</f>
        <v>62648.692834396388</v>
      </c>
      <c r="F41" s="47"/>
      <c r="G41" s="46">
        <f>[1]Сводный_Первоначал.!D40+[1]Сводный_Первоначал.!D41+[1]Сводный_Первоначал.!D117+[1]Сводный_Первоначал.!D121</f>
        <v>2761.2400000000002</v>
      </c>
    </row>
    <row r="42" spans="1:8" ht="12.75" x14ac:dyDescent="0.2">
      <c r="A42" s="43" t="s">
        <v>72</v>
      </c>
      <c r="B42" s="67" t="s">
        <v>73</v>
      </c>
      <c r="C42" s="45" t="s">
        <v>20</v>
      </c>
      <c r="D42" s="63">
        <f>81727.47</f>
        <v>81727.47</v>
      </c>
      <c r="E42" s="63">
        <f>[1]Сводный_Первоначал.!C189</f>
        <v>90044.024953270578</v>
      </c>
      <c r="F42" s="64"/>
      <c r="G42" s="63">
        <f>[1]Сводный_Первоначал.!D189</f>
        <v>-1034.646695565287</v>
      </c>
    </row>
    <row r="43" spans="1:8" ht="24" x14ac:dyDescent="0.2">
      <c r="A43" s="43" t="s">
        <v>74</v>
      </c>
      <c r="B43" s="67" t="s">
        <v>75</v>
      </c>
      <c r="C43" s="45" t="s">
        <v>20</v>
      </c>
      <c r="D43" s="63"/>
      <c r="E43" s="63"/>
      <c r="F43" s="64"/>
      <c r="G43" s="63"/>
    </row>
    <row r="44" spans="1:8" ht="12.75" x14ac:dyDescent="0.2">
      <c r="A44" s="43" t="s">
        <v>76</v>
      </c>
      <c r="B44" s="67" t="s">
        <v>77</v>
      </c>
      <c r="C44" s="45" t="s">
        <v>20</v>
      </c>
      <c r="D44" s="63">
        <v>3095.2</v>
      </c>
      <c r="E44" s="63"/>
      <c r="F44" s="64"/>
      <c r="G44" s="63"/>
    </row>
    <row r="45" spans="1:8" ht="12.75" x14ac:dyDescent="0.2">
      <c r="A45" s="43" t="s">
        <v>78</v>
      </c>
      <c r="B45" s="44" t="s">
        <v>79</v>
      </c>
      <c r="C45" s="45" t="s">
        <v>20</v>
      </c>
      <c r="D45" s="63"/>
      <c r="E45" s="63"/>
      <c r="F45" s="64"/>
      <c r="G45" s="63"/>
    </row>
    <row r="46" spans="1:8" ht="15" x14ac:dyDescent="0.25">
      <c r="A46" s="51" t="s">
        <v>80</v>
      </c>
      <c r="B46" s="52" t="s">
        <v>81</v>
      </c>
      <c r="C46" s="53" t="s">
        <v>20</v>
      </c>
      <c r="D46" s="54">
        <f>SUM(D35:D37,D41:D45)</f>
        <v>289156.65447255078</v>
      </c>
      <c r="E46" s="54">
        <f>SUM(E35:E37,E41:E45)</f>
        <v>295483.60127015406</v>
      </c>
      <c r="F46" s="55"/>
      <c r="G46" s="54">
        <f>SUM(G35:G37,G41:G45)</f>
        <v>1824.043304434713</v>
      </c>
      <c r="H46" s="56"/>
    </row>
    <row r="48" spans="1:8" ht="15" customHeight="1" x14ac:dyDescent="0.25">
      <c r="A48" s="57" t="s">
        <v>82</v>
      </c>
      <c r="B48" s="58"/>
      <c r="C48" s="59"/>
      <c r="D48" s="68"/>
      <c r="E48" s="68"/>
      <c r="F48" s="69"/>
      <c r="G48" s="68"/>
    </row>
    <row r="49" spans="1:8" ht="15" customHeight="1" x14ac:dyDescent="0.25">
      <c r="A49" s="57" t="s">
        <v>83</v>
      </c>
      <c r="B49" s="58"/>
      <c r="C49" s="59"/>
      <c r="D49" s="68"/>
      <c r="E49" s="68"/>
      <c r="F49" s="69"/>
      <c r="G49" s="68"/>
    </row>
    <row r="50" spans="1:8" ht="12.75" x14ac:dyDescent="0.2">
      <c r="A50" s="70" t="s">
        <v>84</v>
      </c>
      <c r="B50" s="65" t="s">
        <v>85</v>
      </c>
      <c r="C50" s="45" t="s">
        <v>20</v>
      </c>
      <c r="D50" s="63">
        <v>87913.113223142005</v>
      </c>
      <c r="E50" s="63">
        <f>[1]Сводный_Первоначал.!C42+[1]Сводный_Первоначал.!C97+[1]Сводный_Первоначал.!C176</f>
        <v>177448.28938540662</v>
      </c>
      <c r="F50" s="64"/>
      <c r="G50" s="63">
        <f>[1]Сводный_Первоначал.!D42+[1]Сводный_Первоначал.!D97</f>
        <v>3905.52</v>
      </c>
      <c r="H50" s="56"/>
    </row>
    <row r="51" spans="1:8" ht="12.75" x14ac:dyDescent="0.2">
      <c r="A51" s="70" t="s">
        <v>86</v>
      </c>
      <c r="B51" s="65" t="s">
        <v>87</v>
      </c>
      <c r="C51" s="45" t="s">
        <v>20</v>
      </c>
      <c r="D51" s="63">
        <f>87799.72</f>
        <v>87799.72</v>
      </c>
      <c r="E51" s="63">
        <f>[1]Сводный_Первоначал.!C148</f>
        <v>98873.07</v>
      </c>
      <c r="F51" s="64"/>
      <c r="G51" s="63"/>
      <c r="H51" s="56"/>
    </row>
    <row r="52" spans="1:8" ht="12.75" x14ac:dyDescent="0.2">
      <c r="A52" s="70" t="s">
        <v>88</v>
      </c>
      <c r="B52" s="65" t="s">
        <v>89</v>
      </c>
      <c r="C52" s="45" t="s">
        <v>20</v>
      </c>
      <c r="D52" s="63">
        <v>452765.20448882051</v>
      </c>
      <c r="E52" s="63">
        <f>[1]Сводный_Первоначал.!C192</f>
        <v>412606.81253580179</v>
      </c>
      <c r="F52" s="64"/>
      <c r="G52" s="63"/>
    </row>
    <row r="53" spans="1:8" ht="12.75" x14ac:dyDescent="0.2">
      <c r="A53" s="70" t="s">
        <v>90</v>
      </c>
      <c r="B53" s="65" t="s">
        <v>91</v>
      </c>
      <c r="C53" s="45" t="s">
        <v>20</v>
      </c>
      <c r="D53" s="63"/>
      <c r="E53" s="63"/>
      <c r="F53" s="64"/>
      <c r="G53" s="63"/>
    </row>
    <row r="54" spans="1:8" ht="12.75" x14ac:dyDescent="0.2">
      <c r="A54" s="70" t="s">
        <v>92</v>
      </c>
      <c r="B54" s="65" t="s">
        <v>93</v>
      </c>
      <c r="C54" s="45" t="s">
        <v>20</v>
      </c>
      <c r="D54" s="63"/>
      <c r="E54" s="63"/>
      <c r="F54" s="64"/>
      <c r="G54" s="63"/>
    </row>
    <row r="55" spans="1:8" ht="12.75" x14ac:dyDescent="0.2">
      <c r="A55" s="70" t="s">
        <v>94</v>
      </c>
      <c r="B55" s="65" t="s">
        <v>95</v>
      </c>
      <c r="C55" s="45" t="s">
        <v>20</v>
      </c>
      <c r="D55" s="63">
        <f>21437.93</f>
        <v>21437.93</v>
      </c>
      <c r="E55" s="63">
        <f>[1]Сводный_Первоначал.!C162+[1]Сводный_Первоначал.!C177+[1]Сводный_Первоначал.!C178</f>
        <v>8306.0959280192365</v>
      </c>
      <c r="F55" s="64"/>
      <c r="G55" s="63"/>
      <c r="H55" s="56"/>
    </row>
    <row r="56" spans="1:8" ht="15" x14ac:dyDescent="0.25">
      <c r="A56" s="51" t="s">
        <v>96</v>
      </c>
      <c r="B56" s="52" t="s">
        <v>97</v>
      </c>
      <c r="C56" s="53" t="s">
        <v>20</v>
      </c>
      <c r="D56" s="54">
        <f>SUM(D50:D55)</f>
        <v>649915.96771196264</v>
      </c>
      <c r="E56" s="54">
        <f>SUM(E50:E55)</f>
        <v>697234.26784922765</v>
      </c>
      <c r="F56" s="55"/>
      <c r="G56" s="54">
        <f>SUM(G50:G55)</f>
        <v>3905.52</v>
      </c>
      <c r="H56" s="56"/>
    </row>
    <row r="57" spans="1:8" ht="15" x14ac:dyDescent="0.25">
      <c r="A57" s="71" t="s">
        <v>98</v>
      </c>
      <c r="B57" s="72" t="s">
        <v>99</v>
      </c>
      <c r="C57" s="53" t="s">
        <v>20</v>
      </c>
      <c r="D57" s="54">
        <f>SUM(D32,D46,D56)</f>
        <v>1289817.27</v>
      </c>
      <c r="E57" s="54">
        <f>SUM(E32,E46,E56)</f>
        <v>1380861.6418595947</v>
      </c>
      <c r="F57" s="55"/>
      <c r="G57" s="54">
        <f>SUM(G32,G46,G56)</f>
        <v>18214.593304434715</v>
      </c>
    </row>
    <row r="59" spans="1:8" x14ac:dyDescent="0.2">
      <c r="E59" s="56"/>
      <c r="F59" s="73"/>
      <c r="G59" s="56">
        <f>G57-G42</f>
        <v>19249.240000000002</v>
      </c>
    </row>
    <row r="60" spans="1:8" x14ac:dyDescent="0.2">
      <c r="E60" s="56"/>
      <c r="F60" s="73"/>
      <c r="G60" s="56"/>
    </row>
    <row r="61" spans="1:8" x14ac:dyDescent="0.2">
      <c r="E61" s="56"/>
      <c r="F61" s="73"/>
      <c r="G61" s="56"/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НВВ 2016 (ПРиНР)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Отылов Сергей Александрович</cp:lastModifiedBy>
  <dcterms:created xsi:type="dcterms:W3CDTF">2017-04-01T12:31:14Z</dcterms:created>
  <dcterms:modified xsi:type="dcterms:W3CDTF">2017-04-01T12:31:45Z</dcterms:modified>
</cp:coreProperties>
</file>