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800"/>
  </bookViews>
  <sheets>
    <sheet name="Расчет ТЭ" sheetId="1" r:id="rId1"/>
    <sheet name="Каркат." sheetId="2" r:id="rId2"/>
    <sheet name="ЭН" sheetId="3" r:id="rId3"/>
    <sheet name="Общий" sheetId="4" r:id="rId4"/>
  </sheets>
  <externalReferences>
    <externalReference r:id="rId5"/>
  </externalReferences>
  <definedNames>
    <definedName name="_xlnm.Print_Area" localSheetId="1">Каркат.!$A$1:$I$50</definedName>
    <definedName name="_xlnm.Print_Area" localSheetId="3">Общий!$A$1:$I$38</definedName>
    <definedName name="_xlnm.Print_Area" localSheetId="0">'Расчет ТЭ'!$A$1:$K$37</definedName>
    <definedName name="_xlnm.Print_Area" localSheetId="2">ЭН!$A$1:$BM$44</definedName>
  </definedNames>
  <calcPr calcId="145621"/>
</workbook>
</file>

<file path=xl/calcChain.xml><?xml version="1.0" encoding="utf-8"?>
<calcChain xmlns="http://schemas.openxmlformats.org/spreadsheetml/2006/main">
  <c r="D3" i="4" l="1"/>
  <c r="D50" i="4"/>
  <c r="D49" i="4"/>
  <c r="G33" i="4"/>
  <c r="F33" i="4"/>
  <c r="H33" i="4" s="1"/>
  <c r="E33" i="4"/>
  <c r="C33" i="4"/>
  <c r="B33" i="4"/>
  <c r="A33" i="4"/>
  <c r="G32" i="4"/>
  <c r="F32" i="4"/>
  <c r="E32" i="4"/>
  <c r="H32" i="4" s="1"/>
  <c r="C32" i="4"/>
  <c r="B32" i="4"/>
  <c r="A32" i="4"/>
  <c r="G31" i="4"/>
  <c r="F31" i="4"/>
  <c r="H31" i="4" s="1"/>
  <c r="E31" i="4"/>
  <c r="C31" i="4"/>
  <c r="B31" i="4"/>
  <c r="A31" i="4"/>
  <c r="G30" i="4"/>
  <c r="F30" i="4"/>
  <c r="E30" i="4"/>
  <c r="H30" i="4" s="1"/>
  <c r="C30" i="4"/>
  <c r="B30" i="4"/>
  <c r="A30" i="4"/>
  <c r="G29" i="4"/>
  <c r="F29" i="4"/>
  <c r="H29" i="4" s="1"/>
  <c r="E29" i="4"/>
  <c r="C29" i="4"/>
  <c r="B29" i="4"/>
  <c r="A29" i="4"/>
  <c r="G28" i="4"/>
  <c r="F28" i="4"/>
  <c r="E28" i="4"/>
  <c r="H28" i="4" s="1"/>
  <c r="C28" i="4"/>
  <c r="B28" i="4"/>
  <c r="A28" i="4"/>
  <c r="G27" i="4"/>
  <c r="F27" i="4"/>
  <c r="H27" i="4" s="1"/>
  <c r="E27" i="4"/>
  <c r="C27" i="4"/>
  <c r="B27" i="4"/>
  <c r="A27" i="4"/>
  <c r="G26" i="4"/>
  <c r="F26" i="4"/>
  <c r="E26" i="4"/>
  <c r="H26" i="4" s="1"/>
  <c r="C26" i="4"/>
  <c r="B26" i="4"/>
  <c r="A26" i="4"/>
  <c r="G25" i="4"/>
  <c r="F25" i="4"/>
  <c r="H25" i="4" s="1"/>
  <c r="E25" i="4"/>
  <c r="C25" i="4"/>
  <c r="B25" i="4"/>
  <c r="A25" i="4"/>
  <c r="G24" i="4"/>
  <c r="F24" i="4"/>
  <c r="E24" i="4"/>
  <c r="H24" i="4" s="1"/>
  <c r="C24" i="4"/>
  <c r="B24" i="4"/>
  <c r="A24" i="4"/>
  <c r="G23" i="4"/>
  <c r="F23" i="4"/>
  <c r="H23" i="4" s="1"/>
  <c r="E23" i="4"/>
  <c r="C23" i="4"/>
  <c r="B23" i="4"/>
  <c r="A23" i="4"/>
  <c r="G22" i="4"/>
  <c r="F22" i="4"/>
  <c r="E22" i="4"/>
  <c r="H22" i="4" s="1"/>
  <c r="C22" i="4"/>
  <c r="B22" i="4"/>
  <c r="A22" i="4"/>
  <c r="G21" i="4"/>
  <c r="F21" i="4"/>
  <c r="H21" i="4" s="1"/>
  <c r="E21" i="4"/>
  <c r="C21" i="4"/>
  <c r="B21" i="4"/>
  <c r="A21" i="4"/>
  <c r="G20" i="4"/>
  <c r="F20" i="4"/>
  <c r="E20" i="4"/>
  <c r="H20" i="4" s="1"/>
  <c r="C20" i="4"/>
  <c r="B20" i="4"/>
  <c r="A20" i="4"/>
  <c r="G19" i="4"/>
  <c r="F19" i="4"/>
  <c r="H19" i="4" s="1"/>
  <c r="E19" i="4"/>
  <c r="C19" i="4"/>
  <c r="B19" i="4"/>
  <c r="A19" i="4"/>
  <c r="G18" i="4"/>
  <c r="F18" i="4"/>
  <c r="E18" i="4"/>
  <c r="H18" i="4" s="1"/>
  <c r="C18" i="4"/>
  <c r="B18" i="4"/>
  <c r="A18" i="4"/>
  <c r="G17" i="4"/>
  <c r="F17" i="4"/>
  <c r="H17" i="4" s="1"/>
  <c r="E17" i="4"/>
  <c r="C17" i="4"/>
  <c r="B17" i="4"/>
  <c r="A17" i="4"/>
  <c r="G16" i="4"/>
  <c r="F16" i="4"/>
  <c r="E16" i="4"/>
  <c r="H16" i="4" s="1"/>
  <c r="C16" i="4"/>
  <c r="B16" i="4"/>
  <c r="A16" i="4"/>
  <c r="G15" i="4"/>
  <c r="F15" i="4"/>
  <c r="H15" i="4" s="1"/>
  <c r="E15" i="4"/>
  <c r="C15" i="4"/>
  <c r="B15" i="4"/>
  <c r="A15" i="4"/>
  <c r="G14" i="4"/>
  <c r="F14" i="4"/>
  <c r="E14" i="4"/>
  <c r="H14" i="4" s="1"/>
  <c r="C14" i="4"/>
  <c r="B14" i="4"/>
  <c r="A14" i="4"/>
  <c r="G13" i="4"/>
  <c r="F13" i="4"/>
  <c r="H13" i="4" s="1"/>
  <c r="E13" i="4"/>
  <c r="C13" i="4"/>
  <c r="B13" i="4"/>
  <c r="A13" i="4"/>
  <c r="G12" i="4"/>
  <c r="F12" i="4"/>
  <c r="E12" i="4"/>
  <c r="H12" i="4" s="1"/>
  <c r="C12" i="4"/>
  <c r="B12" i="4"/>
  <c r="A12" i="4"/>
  <c r="G11" i="4"/>
  <c r="F11" i="4"/>
  <c r="H11" i="4" s="1"/>
  <c r="E11" i="4"/>
  <c r="C11" i="4"/>
  <c r="B11" i="4"/>
  <c r="A11" i="4"/>
  <c r="G10" i="4"/>
  <c r="G34" i="4" s="1"/>
  <c r="F10" i="4"/>
  <c r="F34" i="4" s="1"/>
  <c r="E10" i="4"/>
  <c r="E34" i="4" s="1"/>
  <c r="C10" i="4"/>
  <c r="C34" i="4" s="1"/>
  <c r="B10" i="4"/>
  <c r="B34" i="4" s="1"/>
  <c r="A10" i="4"/>
  <c r="A34" i="4" s="1"/>
  <c r="BI31" i="3"/>
  <c r="BG31" i="3"/>
  <c r="BD31" i="3"/>
  <c r="BE31" i="3" s="1"/>
  <c r="BB31" i="3"/>
  <c r="BC31" i="3" s="1"/>
  <c r="AZ31" i="3"/>
  <c r="BA31" i="3" s="1"/>
  <c r="AU31" i="3"/>
  <c r="AV31" i="3" s="1"/>
  <c r="AS31" i="3"/>
  <c r="AT31" i="3" s="1"/>
  <c r="AQ31" i="3"/>
  <c r="AR31" i="3" s="1"/>
  <c r="AO31" i="3"/>
  <c r="AP31" i="3" s="1"/>
  <c r="AM31" i="3"/>
  <c r="AN31" i="3" s="1"/>
  <c r="AK31" i="3"/>
  <c r="AL31" i="3" s="1"/>
  <c r="AI31" i="3"/>
  <c r="AG31" i="3"/>
  <c r="AE31" i="3"/>
  <c r="AC31" i="3"/>
  <c r="AA31" i="3"/>
  <c r="Y31" i="3"/>
  <c r="W31" i="3"/>
  <c r="U31" i="3"/>
  <c r="S31" i="3"/>
  <c r="P31" i="3"/>
  <c r="N31" i="3"/>
  <c r="L31" i="3"/>
  <c r="J31" i="3"/>
  <c r="H31" i="3"/>
  <c r="E31" i="3"/>
  <c r="C31" i="3"/>
  <c r="BI30" i="3"/>
  <c r="BG30" i="3"/>
  <c r="BD30" i="3"/>
  <c r="BE30" i="3" s="1"/>
  <c r="BB30" i="3"/>
  <c r="BC30" i="3" s="1"/>
  <c r="AZ30" i="3"/>
  <c r="BA30" i="3" s="1"/>
  <c r="AU30" i="3"/>
  <c r="AV30" i="3" s="1"/>
  <c r="AS30" i="3"/>
  <c r="AT30" i="3" s="1"/>
  <c r="AQ30" i="3"/>
  <c r="AR30" i="3" s="1"/>
  <c r="AO30" i="3"/>
  <c r="AP30" i="3" s="1"/>
  <c r="AM30" i="3"/>
  <c r="AN30" i="3" s="1"/>
  <c r="AK30" i="3"/>
  <c r="AL30" i="3" s="1"/>
  <c r="AI30" i="3"/>
  <c r="AJ30" i="3" s="1"/>
  <c r="AG30" i="3"/>
  <c r="AH30" i="3" s="1"/>
  <c r="AE30" i="3"/>
  <c r="AF30" i="3" s="1"/>
  <c r="AC30" i="3"/>
  <c r="AD30" i="3" s="1"/>
  <c r="AA30" i="3"/>
  <c r="AB30" i="3" s="1"/>
  <c r="Y30" i="3"/>
  <c r="Z30" i="3" s="1"/>
  <c r="W30" i="3"/>
  <c r="X30" i="3" s="1"/>
  <c r="U30" i="3"/>
  <c r="V30" i="3" s="1"/>
  <c r="S30" i="3"/>
  <c r="T30" i="3" s="1"/>
  <c r="P30" i="3"/>
  <c r="Q30" i="3" s="1"/>
  <c r="N30" i="3"/>
  <c r="O30" i="3" s="1"/>
  <c r="L30" i="3"/>
  <c r="M30" i="3" s="1"/>
  <c r="J30" i="3"/>
  <c r="K30" i="3" s="1"/>
  <c r="H30" i="3"/>
  <c r="I30" i="3" s="1"/>
  <c r="E30" i="3"/>
  <c r="F30" i="3" s="1"/>
  <c r="C30" i="3"/>
  <c r="D30" i="3" s="1"/>
  <c r="BI29" i="3"/>
  <c r="BG29" i="3"/>
  <c r="BD29" i="3"/>
  <c r="BB29" i="3"/>
  <c r="AZ29" i="3"/>
  <c r="AU29" i="3"/>
  <c r="AS29" i="3"/>
  <c r="AQ29" i="3"/>
  <c r="AO29" i="3"/>
  <c r="AM29" i="3"/>
  <c r="AK29" i="3"/>
  <c r="AI29" i="3"/>
  <c r="AG29" i="3"/>
  <c r="AE29" i="3"/>
  <c r="AC29" i="3"/>
  <c r="AA29" i="3"/>
  <c r="Y29" i="3"/>
  <c r="W29" i="3"/>
  <c r="U29" i="3"/>
  <c r="S29" i="3"/>
  <c r="P29" i="3"/>
  <c r="N29" i="3"/>
  <c r="L29" i="3"/>
  <c r="J29" i="3"/>
  <c r="H29" i="3"/>
  <c r="E29" i="3"/>
  <c r="C29" i="3"/>
  <c r="BI28" i="3"/>
  <c r="BG28" i="3"/>
  <c r="BD28" i="3"/>
  <c r="BE28" i="3" s="1"/>
  <c r="BB28" i="3"/>
  <c r="BC28" i="3" s="1"/>
  <c r="AZ28" i="3"/>
  <c r="BA28" i="3" s="1"/>
  <c r="AU28" i="3"/>
  <c r="AV28" i="3" s="1"/>
  <c r="AS28" i="3"/>
  <c r="AT28" i="3" s="1"/>
  <c r="AQ28" i="3"/>
  <c r="AR28" i="3" s="1"/>
  <c r="AO28" i="3"/>
  <c r="AP28" i="3" s="1"/>
  <c r="AM28" i="3"/>
  <c r="AN28" i="3" s="1"/>
  <c r="AK28" i="3"/>
  <c r="AL28" i="3" s="1"/>
  <c r="AI28" i="3"/>
  <c r="AJ28" i="3" s="1"/>
  <c r="AG28" i="3"/>
  <c r="AH28" i="3" s="1"/>
  <c r="AE28" i="3"/>
  <c r="AF28" i="3" s="1"/>
  <c r="AC28" i="3"/>
  <c r="AD28" i="3" s="1"/>
  <c r="AA28" i="3"/>
  <c r="AB28" i="3" s="1"/>
  <c r="Y28" i="3"/>
  <c r="Z28" i="3" s="1"/>
  <c r="W28" i="3"/>
  <c r="X28" i="3" s="1"/>
  <c r="U28" i="3"/>
  <c r="V28" i="3" s="1"/>
  <c r="S28" i="3"/>
  <c r="T28" i="3" s="1"/>
  <c r="P28" i="3"/>
  <c r="Q28" i="3" s="1"/>
  <c r="N28" i="3"/>
  <c r="O28" i="3" s="1"/>
  <c r="L28" i="3"/>
  <c r="M28" i="3" s="1"/>
  <c r="J28" i="3"/>
  <c r="K28" i="3" s="1"/>
  <c r="H28" i="3"/>
  <c r="I28" i="3" s="1"/>
  <c r="E28" i="3"/>
  <c r="F28" i="3" s="1"/>
  <c r="C28" i="3"/>
  <c r="D28" i="3" s="1"/>
  <c r="BI27" i="3"/>
  <c r="BG27" i="3"/>
  <c r="BD27" i="3"/>
  <c r="BB27" i="3"/>
  <c r="AZ27" i="3"/>
  <c r="AU27" i="3"/>
  <c r="AS27" i="3"/>
  <c r="AQ27" i="3"/>
  <c r="AO27" i="3"/>
  <c r="AM27" i="3"/>
  <c r="AK27" i="3"/>
  <c r="AI27" i="3"/>
  <c r="AG27" i="3"/>
  <c r="AE27" i="3"/>
  <c r="AC27" i="3"/>
  <c r="AA27" i="3"/>
  <c r="Y27" i="3"/>
  <c r="W27" i="3"/>
  <c r="U27" i="3"/>
  <c r="S27" i="3"/>
  <c r="P27" i="3"/>
  <c r="N27" i="3"/>
  <c r="L27" i="3"/>
  <c r="J27" i="3"/>
  <c r="H27" i="3"/>
  <c r="E27" i="3"/>
  <c r="C27" i="3"/>
  <c r="BI26" i="3"/>
  <c r="BG26" i="3"/>
  <c r="BD26" i="3"/>
  <c r="BB26" i="3"/>
  <c r="AZ26" i="3"/>
  <c r="AU26" i="3"/>
  <c r="AS26" i="3"/>
  <c r="AQ26" i="3"/>
  <c r="AO26" i="3"/>
  <c r="AM26" i="3"/>
  <c r="AK26" i="3"/>
  <c r="AI26" i="3"/>
  <c r="AG26" i="3"/>
  <c r="AE26" i="3"/>
  <c r="AC26" i="3"/>
  <c r="AA26" i="3"/>
  <c r="Y26" i="3"/>
  <c r="W26" i="3"/>
  <c r="U26" i="3"/>
  <c r="S26" i="3"/>
  <c r="T27" i="3" s="1"/>
  <c r="P26" i="3"/>
  <c r="Q27" i="3" s="1"/>
  <c r="N26" i="3"/>
  <c r="O27" i="3" s="1"/>
  <c r="L26" i="3"/>
  <c r="M27" i="3" s="1"/>
  <c r="J26" i="3"/>
  <c r="K27" i="3" s="1"/>
  <c r="H26" i="3"/>
  <c r="I27" i="3" s="1"/>
  <c r="E26" i="3"/>
  <c r="F27" i="3" s="1"/>
  <c r="C26" i="3"/>
  <c r="D27" i="3" s="1"/>
  <c r="BI25" i="3"/>
  <c r="BG25" i="3"/>
  <c r="BD25" i="3"/>
  <c r="BE25" i="3" s="1"/>
  <c r="BB25" i="3"/>
  <c r="BC25" i="3" s="1"/>
  <c r="AZ25" i="3"/>
  <c r="BA25" i="3" s="1"/>
  <c r="AU25" i="3"/>
  <c r="AV25" i="3" s="1"/>
  <c r="AS25" i="3"/>
  <c r="AT25" i="3" s="1"/>
  <c r="AQ25" i="3"/>
  <c r="AR25" i="3" s="1"/>
  <c r="AO25" i="3"/>
  <c r="AP25" i="3" s="1"/>
  <c r="AM25" i="3"/>
  <c r="AN25" i="3" s="1"/>
  <c r="AK25" i="3"/>
  <c r="AL25" i="3" s="1"/>
  <c r="AI25" i="3"/>
  <c r="AJ25" i="3" s="1"/>
  <c r="AG25" i="3"/>
  <c r="AH25" i="3" s="1"/>
  <c r="AE25" i="3"/>
  <c r="AF25" i="3" s="1"/>
  <c r="AC25" i="3"/>
  <c r="AD25" i="3" s="1"/>
  <c r="AA25" i="3"/>
  <c r="AB25" i="3" s="1"/>
  <c r="Y25" i="3"/>
  <c r="Z25" i="3" s="1"/>
  <c r="W25" i="3"/>
  <c r="X25" i="3" s="1"/>
  <c r="U25" i="3"/>
  <c r="V25" i="3" s="1"/>
  <c r="S25" i="3"/>
  <c r="T26" i="3" s="1"/>
  <c r="P25" i="3"/>
  <c r="Q26" i="3" s="1"/>
  <c r="N25" i="3"/>
  <c r="O26" i="3" s="1"/>
  <c r="L25" i="3"/>
  <c r="M26" i="3" s="1"/>
  <c r="J25" i="3"/>
  <c r="K26" i="3" s="1"/>
  <c r="H25" i="3"/>
  <c r="I26" i="3" s="1"/>
  <c r="E25" i="3"/>
  <c r="F26" i="3" s="1"/>
  <c r="C25" i="3"/>
  <c r="D26" i="3" s="1"/>
  <c r="BI24" i="3"/>
  <c r="BG24" i="3"/>
  <c r="BD24" i="3"/>
  <c r="BB24" i="3"/>
  <c r="AZ24" i="3"/>
  <c r="AU24" i="3"/>
  <c r="AS24" i="3"/>
  <c r="AQ24" i="3"/>
  <c r="AO24" i="3"/>
  <c r="AM24" i="3"/>
  <c r="AK24" i="3"/>
  <c r="AI24" i="3"/>
  <c r="AG24" i="3"/>
  <c r="AE24" i="3"/>
  <c r="AC24" i="3"/>
  <c r="AA24" i="3"/>
  <c r="Y24" i="3"/>
  <c r="W24" i="3"/>
  <c r="U24" i="3"/>
  <c r="S24" i="3"/>
  <c r="P24" i="3"/>
  <c r="N24" i="3"/>
  <c r="L24" i="3"/>
  <c r="J24" i="3"/>
  <c r="H24" i="3"/>
  <c r="E24" i="3"/>
  <c r="C24" i="3"/>
  <c r="BI23" i="3"/>
  <c r="BG23" i="3"/>
  <c r="BD23" i="3"/>
  <c r="BE24" i="3" s="1"/>
  <c r="BB23" i="3"/>
  <c r="BC24" i="3" s="1"/>
  <c r="AZ23" i="3"/>
  <c r="BA24" i="3" s="1"/>
  <c r="AU23" i="3"/>
  <c r="AV24" i="3" s="1"/>
  <c r="AS23" i="3"/>
  <c r="AT24" i="3" s="1"/>
  <c r="AQ23" i="3"/>
  <c r="AR24" i="3" s="1"/>
  <c r="AO23" i="3"/>
  <c r="AP24" i="3" s="1"/>
  <c r="AM23" i="3"/>
  <c r="AN24" i="3" s="1"/>
  <c r="AK23" i="3"/>
  <c r="AL24" i="3" s="1"/>
  <c r="AI23" i="3"/>
  <c r="AJ24" i="3" s="1"/>
  <c r="AG23" i="3"/>
  <c r="AH24" i="3" s="1"/>
  <c r="AE23" i="3"/>
  <c r="AF24" i="3" s="1"/>
  <c r="AC23" i="3"/>
  <c r="AD24" i="3" s="1"/>
  <c r="AA23" i="3"/>
  <c r="AB24" i="3" s="1"/>
  <c r="Y23" i="3"/>
  <c r="Z24" i="3" s="1"/>
  <c r="W23" i="3"/>
  <c r="X24" i="3" s="1"/>
  <c r="U23" i="3"/>
  <c r="V24" i="3" s="1"/>
  <c r="S23" i="3"/>
  <c r="T24" i="3" s="1"/>
  <c r="P23" i="3"/>
  <c r="Q24" i="3" s="1"/>
  <c r="N23" i="3"/>
  <c r="O24" i="3" s="1"/>
  <c r="L23" i="3"/>
  <c r="M24" i="3" s="1"/>
  <c r="J23" i="3"/>
  <c r="K24" i="3" s="1"/>
  <c r="H23" i="3"/>
  <c r="I24" i="3" s="1"/>
  <c r="E23" i="3"/>
  <c r="F24" i="3" s="1"/>
  <c r="C23" i="3"/>
  <c r="D24" i="3" s="1"/>
  <c r="BJ24" i="3" s="1"/>
  <c r="BI22" i="3"/>
  <c r="BG22" i="3"/>
  <c r="BD22" i="3"/>
  <c r="BB22" i="3"/>
  <c r="AZ22" i="3"/>
  <c r="AU22" i="3"/>
  <c r="AS22" i="3"/>
  <c r="AQ22" i="3"/>
  <c r="AO22" i="3"/>
  <c r="AM22" i="3"/>
  <c r="AK22" i="3"/>
  <c r="AI22" i="3"/>
  <c r="AG22" i="3"/>
  <c r="AE22" i="3"/>
  <c r="AC22" i="3"/>
  <c r="AA22" i="3"/>
  <c r="Y22" i="3"/>
  <c r="W22" i="3"/>
  <c r="U22" i="3"/>
  <c r="S22" i="3"/>
  <c r="P22" i="3"/>
  <c r="N22" i="3"/>
  <c r="L22" i="3"/>
  <c r="J22" i="3"/>
  <c r="H22" i="3"/>
  <c r="E22" i="3"/>
  <c r="C22" i="3"/>
  <c r="BI21" i="3"/>
  <c r="BG21" i="3"/>
  <c r="BD21" i="3"/>
  <c r="BE22" i="3" s="1"/>
  <c r="BB21" i="3"/>
  <c r="BC22" i="3" s="1"/>
  <c r="AZ21" i="3"/>
  <c r="BA22" i="3" s="1"/>
  <c r="AU21" i="3"/>
  <c r="AV22" i="3" s="1"/>
  <c r="AS21" i="3"/>
  <c r="AT22" i="3" s="1"/>
  <c r="AQ21" i="3"/>
  <c r="AR22" i="3" s="1"/>
  <c r="AO21" i="3"/>
  <c r="AP22" i="3" s="1"/>
  <c r="AM21" i="3"/>
  <c r="AN22" i="3" s="1"/>
  <c r="AK21" i="3"/>
  <c r="AL22" i="3" s="1"/>
  <c r="AI21" i="3"/>
  <c r="AJ22" i="3" s="1"/>
  <c r="AG21" i="3"/>
  <c r="AH22" i="3" s="1"/>
  <c r="AE21" i="3"/>
  <c r="AF22" i="3" s="1"/>
  <c r="AC21" i="3"/>
  <c r="AD22" i="3" s="1"/>
  <c r="AA21" i="3"/>
  <c r="AB22" i="3" s="1"/>
  <c r="Y21" i="3"/>
  <c r="Z22" i="3" s="1"/>
  <c r="W21" i="3"/>
  <c r="X22" i="3" s="1"/>
  <c r="U21" i="3"/>
  <c r="V22" i="3" s="1"/>
  <c r="S21" i="3"/>
  <c r="T22" i="3" s="1"/>
  <c r="P21" i="3"/>
  <c r="Q22" i="3" s="1"/>
  <c r="N21" i="3"/>
  <c r="O22" i="3" s="1"/>
  <c r="L21" i="3"/>
  <c r="M22" i="3" s="1"/>
  <c r="J21" i="3"/>
  <c r="K22" i="3" s="1"/>
  <c r="H21" i="3"/>
  <c r="I22" i="3" s="1"/>
  <c r="E21" i="3"/>
  <c r="F22" i="3" s="1"/>
  <c r="C21" i="3"/>
  <c r="D22" i="3" s="1"/>
  <c r="BJ22" i="3" s="1"/>
  <c r="BI20" i="3"/>
  <c r="BG20" i="3"/>
  <c r="BD20" i="3"/>
  <c r="BC20" i="3"/>
  <c r="BB20" i="3"/>
  <c r="BA20" i="3"/>
  <c r="AZ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Q20" i="3"/>
  <c r="P20" i="3"/>
  <c r="O20" i="3"/>
  <c r="N20" i="3"/>
  <c r="M20" i="3"/>
  <c r="L20" i="3"/>
  <c r="K20" i="3"/>
  <c r="J20" i="3"/>
  <c r="I20" i="3"/>
  <c r="H20" i="3"/>
  <c r="F20" i="3"/>
  <c r="E20" i="3"/>
  <c r="D20" i="3"/>
  <c r="C20" i="3"/>
  <c r="BI19" i="3"/>
  <c r="BG19" i="3"/>
  <c r="BD19" i="3"/>
  <c r="BB19" i="3"/>
  <c r="AZ19" i="3"/>
  <c r="AU19" i="3"/>
  <c r="AS19" i="3"/>
  <c r="AQ19" i="3"/>
  <c r="AO19" i="3"/>
  <c r="AM19" i="3"/>
  <c r="AK19" i="3"/>
  <c r="AI19" i="3"/>
  <c r="AG19" i="3"/>
  <c r="AE19" i="3"/>
  <c r="AC19" i="3"/>
  <c r="AA19" i="3"/>
  <c r="Y19" i="3"/>
  <c r="W19" i="3"/>
  <c r="U19" i="3"/>
  <c r="S19" i="3"/>
  <c r="P19" i="3"/>
  <c r="N19" i="3"/>
  <c r="L19" i="3"/>
  <c r="J19" i="3"/>
  <c r="H19" i="3"/>
  <c r="E19" i="3"/>
  <c r="C19" i="3"/>
  <c r="BI18" i="3"/>
  <c r="BG18" i="3"/>
  <c r="BD18" i="3"/>
  <c r="BE18" i="3" s="1"/>
  <c r="BB18" i="3"/>
  <c r="BC19" i="3" s="1"/>
  <c r="AZ18" i="3"/>
  <c r="BA19" i="3" s="1"/>
  <c r="AU18" i="3"/>
  <c r="AV19" i="3" s="1"/>
  <c r="AS18" i="3"/>
  <c r="AT19" i="3" s="1"/>
  <c r="AQ18" i="3"/>
  <c r="AR19" i="3" s="1"/>
  <c r="AO18" i="3"/>
  <c r="AP19" i="3" s="1"/>
  <c r="AM18" i="3"/>
  <c r="AN19" i="3" s="1"/>
  <c r="AK18" i="3"/>
  <c r="AL19" i="3" s="1"/>
  <c r="AI18" i="3"/>
  <c r="AJ19" i="3" s="1"/>
  <c r="AG18" i="3"/>
  <c r="AH19" i="3" s="1"/>
  <c r="AE18" i="3"/>
  <c r="AF19" i="3" s="1"/>
  <c r="AC18" i="3"/>
  <c r="AD19" i="3" s="1"/>
  <c r="AA18" i="3"/>
  <c r="AB19" i="3" s="1"/>
  <c r="Y18" i="3"/>
  <c r="Z19" i="3" s="1"/>
  <c r="W18" i="3"/>
  <c r="X19" i="3" s="1"/>
  <c r="U18" i="3"/>
  <c r="V19" i="3" s="1"/>
  <c r="S18" i="3"/>
  <c r="T19" i="3" s="1"/>
  <c r="P18" i="3"/>
  <c r="Q19" i="3" s="1"/>
  <c r="N18" i="3"/>
  <c r="O19" i="3" s="1"/>
  <c r="L18" i="3"/>
  <c r="M19" i="3" s="1"/>
  <c r="J18" i="3"/>
  <c r="K19" i="3" s="1"/>
  <c r="H18" i="3"/>
  <c r="I19" i="3" s="1"/>
  <c r="E18" i="3"/>
  <c r="F19" i="3" s="1"/>
  <c r="C18" i="3"/>
  <c r="D19" i="3" s="1"/>
  <c r="BI17" i="3"/>
  <c r="BG17" i="3"/>
  <c r="BD17" i="3"/>
  <c r="BB17" i="3"/>
  <c r="AZ17" i="3"/>
  <c r="AU17" i="3"/>
  <c r="AS17" i="3"/>
  <c r="AQ17" i="3"/>
  <c r="AO17" i="3"/>
  <c r="AM17" i="3"/>
  <c r="AK17" i="3"/>
  <c r="AI17" i="3"/>
  <c r="AG17" i="3"/>
  <c r="AE17" i="3"/>
  <c r="AC17" i="3"/>
  <c r="AA17" i="3"/>
  <c r="Y17" i="3"/>
  <c r="W17" i="3"/>
  <c r="U17" i="3"/>
  <c r="S17" i="3"/>
  <c r="P17" i="3"/>
  <c r="N17" i="3"/>
  <c r="L17" i="3"/>
  <c r="J17" i="3"/>
  <c r="H17" i="3"/>
  <c r="E17" i="3"/>
  <c r="C17" i="3"/>
  <c r="BI16" i="3"/>
  <c r="BG16" i="3"/>
  <c r="BD16" i="3"/>
  <c r="BE17" i="3" s="1"/>
  <c r="BB16" i="3"/>
  <c r="BC17" i="3" s="1"/>
  <c r="AZ16" i="3"/>
  <c r="BA17" i="3" s="1"/>
  <c r="AU16" i="3"/>
  <c r="AV17" i="3" s="1"/>
  <c r="AS16" i="3"/>
  <c r="AT17" i="3" s="1"/>
  <c r="AQ16" i="3"/>
  <c r="AR17" i="3" s="1"/>
  <c r="AO16" i="3"/>
  <c r="AP17" i="3" s="1"/>
  <c r="AM16" i="3"/>
  <c r="AN17" i="3" s="1"/>
  <c r="AK16" i="3"/>
  <c r="AL17" i="3" s="1"/>
  <c r="AI16" i="3"/>
  <c r="AJ17" i="3" s="1"/>
  <c r="AG16" i="3"/>
  <c r="AH17" i="3" s="1"/>
  <c r="AE16" i="3"/>
  <c r="AF17" i="3" s="1"/>
  <c r="AC16" i="3"/>
  <c r="AD17" i="3" s="1"/>
  <c r="AA16" i="3"/>
  <c r="AB17" i="3" s="1"/>
  <c r="Y16" i="3"/>
  <c r="Z17" i="3" s="1"/>
  <c r="W16" i="3"/>
  <c r="X17" i="3" s="1"/>
  <c r="U16" i="3"/>
  <c r="V17" i="3" s="1"/>
  <c r="S16" i="3"/>
  <c r="T17" i="3" s="1"/>
  <c r="P16" i="3"/>
  <c r="Q17" i="3" s="1"/>
  <c r="N16" i="3"/>
  <c r="O17" i="3" s="1"/>
  <c r="L16" i="3"/>
  <c r="M17" i="3" s="1"/>
  <c r="J16" i="3"/>
  <c r="K17" i="3" s="1"/>
  <c r="H16" i="3"/>
  <c r="I17" i="3" s="1"/>
  <c r="E16" i="3"/>
  <c r="F17" i="3" s="1"/>
  <c r="C16" i="3"/>
  <c r="D17" i="3" s="1"/>
  <c r="BJ17" i="3" s="1"/>
  <c r="BI15" i="3"/>
  <c r="BG15" i="3"/>
  <c r="BD15" i="3"/>
  <c r="BB15" i="3"/>
  <c r="AZ15" i="3"/>
  <c r="AU15" i="3"/>
  <c r="AS15" i="3"/>
  <c r="AQ15" i="3"/>
  <c r="AO15" i="3"/>
  <c r="AM15" i="3"/>
  <c r="AK15" i="3"/>
  <c r="AI15" i="3"/>
  <c r="AG15" i="3"/>
  <c r="AE15" i="3"/>
  <c r="AC15" i="3"/>
  <c r="AA15" i="3"/>
  <c r="Y15" i="3"/>
  <c r="W15" i="3"/>
  <c r="U15" i="3"/>
  <c r="S15" i="3"/>
  <c r="P15" i="3"/>
  <c r="N15" i="3"/>
  <c r="L15" i="3"/>
  <c r="J15" i="3"/>
  <c r="H15" i="3"/>
  <c r="E15" i="3"/>
  <c r="C15" i="3"/>
  <c r="BI14" i="3"/>
  <c r="BG14" i="3"/>
  <c r="BD14" i="3"/>
  <c r="BE15" i="3" s="1"/>
  <c r="BB14" i="3"/>
  <c r="BC15" i="3" s="1"/>
  <c r="AZ14" i="3"/>
  <c r="BA15" i="3" s="1"/>
  <c r="AU14" i="3"/>
  <c r="AV15" i="3" s="1"/>
  <c r="AS14" i="3"/>
  <c r="AT15" i="3" s="1"/>
  <c r="AQ14" i="3"/>
  <c r="AR15" i="3" s="1"/>
  <c r="AO14" i="3"/>
  <c r="AP15" i="3" s="1"/>
  <c r="AM14" i="3"/>
  <c r="AN15" i="3" s="1"/>
  <c r="AK14" i="3"/>
  <c r="AL15" i="3" s="1"/>
  <c r="AI14" i="3"/>
  <c r="AJ15" i="3" s="1"/>
  <c r="AG14" i="3"/>
  <c r="AH15" i="3" s="1"/>
  <c r="AE14" i="3"/>
  <c r="AF15" i="3" s="1"/>
  <c r="AC14" i="3"/>
  <c r="AD15" i="3" s="1"/>
  <c r="AA14" i="3"/>
  <c r="AB15" i="3" s="1"/>
  <c r="Y14" i="3"/>
  <c r="Z15" i="3" s="1"/>
  <c r="W14" i="3"/>
  <c r="X15" i="3" s="1"/>
  <c r="U14" i="3"/>
  <c r="V15" i="3" s="1"/>
  <c r="S14" i="3"/>
  <c r="T15" i="3" s="1"/>
  <c r="P14" i="3"/>
  <c r="Q15" i="3" s="1"/>
  <c r="N14" i="3"/>
  <c r="O15" i="3" s="1"/>
  <c r="L14" i="3"/>
  <c r="M15" i="3" s="1"/>
  <c r="J14" i="3"/>
  <c r="K15" i="3" s="1"/>
  <c r="H14" i="3"/>
  <c r="I15" i="3" s="1"/>
  <c r="E14" i="3"/>
  <c r="F15" i="3" s="1"/>
  <c r="C14" i="3"/>
  <c r="D15" i="3" s="1"/>
  <c r="BJ15" i="3" s="1"/>
  <c r="BI13" i="3"/>
  <c r="BG13" i="3"/>
  <c r="BD13" i="3"/>
  <c r="BB13" i="3"/>
  <c r="AZ13" i="3"/>
  <c r="AU13" i="3"/>
  <c r="AS13" i="3"/>
  <c r="AQ13" i="3"/>
  <c r="AO13" i="3"/>
  <c r="AM13" i="3"/>
  <c r="AK13" i="3"/>
  <c r="AI13" i="3"/>
  <c r="AG13" i="3"/>
  <c r="AE13" i="3"/>
  <c r="AC13" i="3"/>
  <c r="AA13" i="3"/>
  <c r="Y13" i="3"/>
  <c r="W13" i="3"/>
  <c r="U13" i="3"/>
  <c r="S13" i="3"/>
  <c r="P13" i="3"/>
  <c r="N13" i="3"/>
  <c r="L13" i="3"/>
  <c r="J13" i="3"/>
  <c r="H13" i="3"/>
  <c r="E13" i="3"/>
  <c r="C13" i="3"/>
  <c r="BI12" i="3"/>
  <c r="BG12" i="3"/>
  <c r="BD12" i="3"/>
  <c r="BE13" i="3" s="1"/>
  <c r="BB12" i="3"/>
  <c r="BC13" i="3" s="1"/>
  <c r="AZ12" i="3"/>
  <c r="BA13" i="3" s="1"/>
  <c r="AU12" i="3"/>
  <c r="AV13" i="3" s="1"/>
  <c r="AS12" i="3"/>
  <c r="AT13" i="3" s="1"/>
  <c r="AQ12" i="3"/>
  <c r="AR13" i="3" s="1"/>
  <c r="AO12" i="3"/>
  <c r="AP13" i="3" s="1"/>
  <c r="AM12" i="3"/>
  <c r="AN13" i="3" s="1"/>
  <c r="AK12" i="3"/>
  <c r="AL13" i="3" s="1"/>
  <c r="AI12" i="3"/>
  <c r="AJ13" i="3" s="1"/>
  <c r="AG12" i="3"/>
  <c r="AH13" i="3" s="1"/>
  <c r="AE12" i="3"/>
  <c r="AF13" i="3" s="1"/>
  <c r="AC12" i="3"/>
  <c r="AD13" i="3" s="1"/>
  <c r="AA12" i="3"/>
  <c r="AB13" i="3" s="1"/>
  <c r="Y12" i="3"/>
  <c r="Z13" i="3" s="1"/>
  <c r="W12" i="3"/>
  <c r="X13" i="3" s="1"/>
  <c r="U12" i="3"/>
  <c r="V13" i="3" s="1"/>
  <c r="S12" i="3"/>
  <c r="T13" i="3" s="1"/>
  <c r="P12" i="3"/>
  <c r="Q13" i="3" s="1"/>
  <c r="N12" i="3"/>
  <c r="O13" i="3" s="1"/>
  <c r="L12" i="3"/>
  <c r="M13" i="3" s="1"/>
  <c r="J12" i="3"/>
  <c r="K13" i="3" s="1"/>
  <c r="H12" i="3"/>
  <c r="I13" i="3" s="1"/>
  <c r="E12" i="3"/>
  <c r="F13" i="3" s="1"/>
  <c r="C12" i="3"/>
  <c r="D13" i="3" s="1"/>
  <c r="BJ13" i="3" s="1"/>
  <c r="BI11" i="3"/>
  <c r="BG11" i="3"/>
  <c r="BD11" i="3"/>
  <c r="BB11" i="3"/>
  <c r="AZ11" i="3"/>
  <c r="AU11" i="3"/>
  <c r="AS11" i="3"/>
  <c r="AQ11" i="3"/>
  <c r="AO11" i="3"/>
  <c r="AM11" i="3"/>
  <c r="AK11" i="3"/>
  <c r="AI11" i="3"/>
  <c r="AG11" i="3"/>
  <c r="AE11" i="3"/>
  <c r="AC11" i="3"/>
  <c r="AA11" i="3"/>
  <c r="Y11" i="3"/>
  <c r="W11" i="3"/>
  <c r="U11" i="3"/>
  <c r="S11" i="3"/>
  <c r="P11" i="3"/>
  <c r="N11" i="3"/>
  <c r="L11" i="3"/>
  <c r="J11" i="3"/>
  <c r="H11" i="3"/>
  <c r="E11" i="3"/>
  <c r="C11" i="3"/>
  <c r="BI10" i="3"/>
  <c r="BG10" i="3"/>
  <c r="BD10" i="3"/>
  <c r="BE11" i="3" s="1"/>
  <c r="BB10" i="3"/>
  <c r="BC11" i="3" s="1"/>
  <c r="AZ10" i="3"/>
  <c r="BA11" i="3" s="1"/>
  <c r="AU10" i="3"/>
  <c r="AV11" i="3" s="1"/>
  <c r="AS10" i="3"/>
  <c r="AT11" i="3" s="1"/>
  <c r="AQ10" i="3"/>
  <c r="AR11" i="3" s="1"/>
  <c r="AO10" i="3"/>
  <c r="AP11" i="3" s="1"/>
  <c r="AM10" i="3"/>
  <c r="AN11" i="3" s="1"/>
  <c r="AK10" i="3"/>
  <c r="AL11" i="3" s="1"/>
  <c r="AI10" i="3"/>
  <c r="AJ11" i="3" s="1"/>
  <c r="AG10" i="3"/>
  <c r="AH11" i="3" s="1"/>
  <c r="AE10" i="3"/>
  <c r="AF11" i="3" s="1"/>
  <c r="AC10" i="3"/>
  <c r="AD11" i="3" s="1"/>
  <c r="AA10" i="3"/>
  <c r="AB11" i="3" s="1"/>
  <c r="Y10" i="3"/>
  <c r="Z11" i="3" s="1"/>
  <c r="W10" i="3"/>
  <c r="X11" i="3" s="1"/>
  <c r="U10" i="3"/>
  <c r="V11" i="3" s="1"/>
  <c r="S10" i="3"/>
  <c r="T11" i="3" s="1"/>
  <c r="P10" i="3"/>
  <c r="Q11" i="3" s="1"/>
  <c r="N10" i="3"/>
  <c r="O11" i="3" s="1"/>
  <c r="L10" i="3"/>
  <c r="M11" i="3" s="1"/>
  <c r="J10" i="3"/>
  <c r="K11" i="3" s="1"/>
  <c r="H10" i="3"/>
  <c r="I11" i="3" s="1"/>
  <c r="E10" i="3"/>
  <c r="F11" i="3" s="1"/>
  <c r="C10" i="3"/>
  <c r="D11" i="3" s="1"/>
  <c r="BJ11" i="3" s="1"/>
  <c r="BI9" i="3"/>
  <c r="BG9" i="3"/>
  <c r="BD9" i="3"/>
  <c r="BB9" i="3"/>
  <c r="AZ9" i="3"/>
  <c r="AU9" i="3"/>
  <c r="AS9" i="3"/>
  <c r="AQ9" i="3"/>
  <c r="AO9" i="3"/>
  <c r="AM9" i="3"/>
  <c r="AK9" i="3"/>
  <c r="AI9" i="3"/>
  <c r="AG9" i="3"/>
  <c r="AE9" i="3"/>
  <c r="AC9" i="3"/>
  <c r="AA9" i="3"/>
  <c r="Y9" i="3"/>
  <c r="W9" i="3"/>
  <c r="U9" i="3"/>
  <c r="S9" i="3"/>
  <c r="P9" i="3"/>
  <c r="N9" i="3"/>
  <c r="L9" i="3"/>
  <c r="J9" i="3"/>
  <c r="H9" i="3"/>
  <c r="E9" i="3"/>
  <c r="C9" i="3"/>
  <c r="BI8" i="3"/>
  <c r="BG8" i="3"/>
  <c r="BD8" i="3"/>
  <c r="BE9" i="3" s="1"/>
  <c r="BB8" i="3"/>
  <c r="BC9" i="3" s="1"/>
  <c r="AZ8" i="3"/>
  <c r="BA9" i="3" s="1"/>
  <c r="AU8" i="3"/>
  <c r="AV9" i="3" s="1"/>
  <c r="AS8" i="3"/>
  <c r="AT9" i="3" s="1"/>
  <c r="AQ8" i="3"/>
  <c r="AR9" i="3" s="1"/>
  <c r="AO8" i="3"/>
  <c r="AP9" i="3" s="1"/>
  <c r="AM8" i="3"/>
  <c r="AN9" i="3" s="1"/>
  <c r="AK8" i="3"/>
  <c r="AL9" i="3" s="1"/>
  <c r="AI8" i="3"/>
  <c r="AJ9" i="3" s="1"/>
  <c r="AG8" i="3"/>
  <c r="AH9" i="3" s="1"/>
  <c r="AE8" i="3"/>
  <c r="AF9" i="3" s="1"/>
  <c r="AC8" i="3"/>
  <c r="AD9" i="3" s="1"/>
  <c r="AA8" i="3"/>
  <c r="AB9" i="3" s="1"/>
  <c r="Y8" i="3"/>
  <c r="Z9" i="3" s="1"/>
  <c r="W8" i="3"/>
  <c r="X9" i="3" s="1"/>
  <c r="U8" i="3"/>
  <c r="V9" i="3" s="1"/>
  <c r="S8" i="3"/>
  <c r="T9" i="3" s="1"/>
  <c r="P8" i="3"/>
  <c r="Q9" i="3" s="1"/>
  <c r="N8" i="3"/>
  <c r="O9" i="3" s="1"/>
  <c r="L8" i="3"/>
  <c r="M9" i="3" s="1"/>
  <c r="J8" i="3"/>
  <c r="K9" i="3" s="1"/>
  <c r="H8" i="3"/>
  <c r="I9" i="3" s="1"/>
  <c r="E8" i="3"/>
  <c r="F9" i="3" s="1"/>
  <c r="C8" i="3"/>
  <c r="D9" i="3" s="1"/>
  <c r="BJ9" i="3" s="1"/>
  <c r="BG7" i="3"/>
  <c r="BD7" i="3"/>
  <c r="BB7" i="3"/>
  <c r="AZ7" i="3"/>
  <c r="AU7" i="3"/>
  <c r="AS7" i="3"/>
  <c r="AQ7" i="3"/>
  <c r="AO7" i="3"/>
  <c r="AM7" i="3"/>
  <c r="AK7" i="3"/>
  <c r="AI7" i="3"/>
  <c r="AG7" i="3"/>
  <c r="AE7" i="3"/>
  <c r="AC7" i="3"/>
  <c r="AA7" i="3"/>
  <c r="Y7" i="3"/>
  <c r="W7" i="3"/>
  <c r="U7" i="3"/>
  <c r="S7" i="3"/>
  <c r="P7" i="3"/>
  <c r="N7" i="3"/>
  <c r="L7" i="3"/>
  <c r="J7" i="3"/>
  <c r="H7" i="3"/>
  <c r="E7" i="3"/>
  <c r="C7" i="3"/>
  <c r="AI5" i="3"/>
  <c r="AW1" i="3"/>
  <c r="AH1" i="3"/>
  <c r="B1" i="3"/>
  <c r="H32" i="2"/>
  <c r="F32" i="2"/>
  <c r="D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35" i="2" s="1"/>
  <c r="I8" i="2"/>
  <c r="I34" i="2" s="1"/>
  <c r="I36" i="2" s="1"/>
  <c r="J33" i="1"/>
  <c r="G32" i="1"/>
  <c r="F32" i="1"/>
  <c r="E32" i="1"/>
  <c r="D32" i="1"/>
  <c r="C32" i="1"/>
  <c r="I32" i="1" s="1"/>
  <c r="B32" i="1"/>
  <c r="H32" i="1" s="1"/>
  <c r="K32" i="1" s="1"/>
  <c r="G31" i="1"/>
  <c r="F31" i="1"/>
  <c r="E31" i="1"/>
  <c r="D31" i="1"/>
  <c r="C31" i="1"/>
  <c r="I31" i="1" s="1"/>
  <c r="B31" i="1"/>
  <c r="H31" i="1" s="1"/>
  <c r="K31" i="1" s="1"/>
  <c r="G30" i="1"/>
  <c r="F30" i="1"/>
  <c r="E30" i="1"/>
  <c r="D30" i="1"/>
  <c r="C30" i="1"/>
  <c r="I30" i="1" s="1"/>
  <c r="B30" i="1"/>
  <c r="H30" i="1" s="1"/>
  <c r="K30" i="1" s="1"/>
  <c r="G29" i="1"/>
  <c r="F29" i="1"/>
  <c r="E29" i="1"/>
  <c r="D29" i="1"/>
  <c r="C29" i="1"/>
  <c r="I29" i="1" s="1"/>
  <c r="B29" i="1"/>
  <c r="H29" i="1" s="1"/>
  <c r="K29" i="1" s="1"/>
  <c r="G28" i="1"/>
  <c r="F28" i="1"/>
  <c r="E28" i="1"/>
  <c r="D28" i="1"/>
  <c r="C28" i="1"/>
  <c r="I28" i="1" s="1"/>
  <c r="B28" i="1"/>
  <c r="H28" i="1" s="1"/>
  <c r="K28" i="1" s="1"/>
  <c r="G27" i="1"/>
  <c r="F27" i="1"/>
  <c r="E27" i="1"/>
  <c r="D27" i="1"/>
  <c r="C27" i="1"/>
  <c r="I27" i="1" s="1"/>
  <c r="B27" i="1"/>
  <c r="H27" i="1" s="1"/>
  <c r="K27" i="1" s="1"/>
  <c r="G26" i="1"/>
  <c r="F26" i="1"/>
  <c r="E26" i="1"/>
  <c r="D26" i="1"/>
  <c r="C26" i="1"/>
  <c r="I26" i="1" s="1"/>
  <c r="B26" i="1"/>
  <c r="H26" i="1" s="1"/>
  <c r="K26" i="1" s="1"/>
  <c r="G25" i="1"/>
  <c r="F25" i="1"/>
  <c r="E25" i="1"/>
  <c r="D25" i="1"/>
  <c r="C25" i="1"/>
  <c r="I25" i="1" s="1"/>
  <c r="B25" i="1"/>
  <c r="H25" i="1" s="1"/>
  <c r="K25" i="1" s="1"/>
  <c r="G24" i="1"/>
  <c r="F24" i="1"/>
  <c r="E24" i="1"/>
  <c r="D24" i="1"/>
  <c r="C24" i="1"/>
  <c r="I24" i="1" s="1"/>
  <c r="B24" i="1"/>
  <c r="H24" i="1" s="1"/>
  <c r="K24" i="1" s="1"/>
  <c r="G23" i="1"/>
  <c r="F23" i="1"/>
  <c r="E23" i="1"/>
  <c r="D23" i="1"/>
  <c r="C23" i="1"/>
  <c r="I23" i="1" s="1"/>
  <c r="B23" i="1"/>
  <c r="H23" i="1" s="1"/>
  <c r="K23" i="1" s="1"/>
  <c r="G22" i="1"/>
  <c r="F22" i="1"/>
  <c r="E22" i="1"/>
  <c r="D22" i="1"/>
  <c r="C22" i="1"/>
  <c r="I22" i="1" s="1"/>
  <c r="B22" i="1"/>
  <c r="H22" i="1" s="1"/>
  <c r="K22" i="1" s="1"/>
  <c r="G21" i="1"/>
  <c r="F21" i="1"/>
  <c r="E21" i="1"/>
  <c r="D21" i="1"/>
  <c r="C21" i="1"/>
  <c r="I21" i="1" s="1"/>
  <c r="B21" i="1"/>
  <c r="H21" i="1" s="1"/>
  <c r="K21" i="1" s="1"/>
  <c r="G20" i="1"/>
  <c r="F20" i="1"/>
  <c r="E20" i="1"/>
  <c r="D20" i="1"/>
  <c r="C20" i="1"/>
  <c r="I20" i="1" s="1"/>
  <c r="B20" i="1"/>
  <c r="H20" i="1" s="1"/>
  <c r="K20" i="1" s="1"/>
  <c r="G19" i="1"/>
  <c r="F19" i="1"/>
  <c r="E19" i="1"/>
  <c r="D19" i="1"/>
  <c r="C19" i="1"/>
  <c r="I19" i="1" s="1"/>
  <c r="B19" i="1"/>
  <c r="H19" i="1" s="1"/>
  <c r="K19" i="1" s="1"/>
  <c r="G18" i="1"/>
  <c r="F18" i="1"/>
  <c r="E18" i="1"/>
  <c r="D18" i="1"/>
  <c r="C18" i="1"/>
  <c r="I18" i="1" s="1"/>
  <c r="B18" i="1"/>
  <c r="H18" i="1" s="1"/>
  <c r="K18" i="1" s="1"/>
  <c r="G17" i="1"/>
  <c r="F17" i="1"/>
  <c r="E17" i="1"/>
  <c r="D17" i="1"/>
  <c r="C17" i="1"/>
  <c r="I17" i="1" s="1"/>
  <c r="B17" i="1"/>
  <c r="H17" i="1" s="1"/>
  <c r="K17" i="1" s="1"/>
  <c r="G16" i="1"/>
  <c r="F16" i="1"/>
  <c r="E16" i="1"/>
  <c r="D16" i="1"/>
  <c r="C16" i="1"/>
  <c r="I16" i="1" s="1"/>
  <c r="B16" i="1"/>
  <c r="H16" i="1" s="1"/>
  <c r="K16" i="1" s="1"/>
  <c r="G15" i="1"/>
  <c r="F15" i="1"/>
  <c r="E15" i="1"/>
  <c r="D15" i="1"/>
  <c r="C15" i="1"/>
  <c r="I15" i="1" s="1"/>
  <c r="B15" i="1"/>
  <c r="H15" i="1" s="1"/>
  <c r="K15" i="1" s="1"/>
  <c r="G14" i="1"/>
  <c r="F14" i="1"/>
  <c r="E14" i="1"/>
  <c r="D14" i="1"/>
  <c r="C14" i="1"/>
  <c r="I14" i="1" s="1"/>
  <c r="B14" i="1"/>
  <c r="H14" i="1" s="1"/>
  <c r="K14" i="1" s="1"/>
  <c r="G13" i="1"/>
  <c r="F13" i="1"/>
  <c r="E13" i="1"/>
  <c r="D13" i="1"/>
  <c r="C13" i="1"/>
  <c r="I13" i="1" s="1"/>
  <c r="B13" i="1"/>
  <c r="H13" i="1" s="1"/>
  <c r="K13" i="1" s="1"/>
  <c r="G12" i="1"/>
  <c r="F12" i="1"/>
  <c r="E12" i="1"/>
  <c r="D12" i="1"/>
  <c r="C12" i="1"/>
  <c r="I12" i="1" s="1"/>
  <c r="B12" i="1"/>
  <c r="H12" i="1" s="1"/>
  <c r="K12" i="1" s="1"/>
  <c r="G11" i="1"/>
  <c r="F11" i="1"/>
  <c r="E11" i="1"/>
  <c r="D11" i="1"/>
  <c r="C11" i="1"/>
  <c r="I11" i="1" s="1"/>
  <c r="B11" i="1"/>
  <c r="H11" i="1" s="1"/>
  <c r="K11" i="1" s="1"/>
  <c r="G10" i="1"/>
  <c r="F10" i="1"/>
  <c r="E10" i="1"/>
  <c r="D10" i="1"/>
  <c r="C10" i="1"/>
  <c r="I10" i="1" s="1"/>
  <c r="B10" i="1"/>
  <c r="H10" i="1" s="1"/>
  <c r="K10" i="1" s="1"/>
  <c r="G9" i="1"/>
  <c r="G33" i="1" s="1"/>
  <c r="F9" i="1"/>
  <c r="F33" i="1" s="1"/>
  <c r="E9" i="1"/>
  <c r="E33" i="1" s="1"/>
  <c r="D9" i="1"/>
  <c r="D33" i="1" s="1"/>
  <c r="C9" i="1"/>
  <c r="C33" i="1" s="1"/>
  <c r="B9" i="1"/>
  <c r="B33" i="1" s="1"/>
  <c r="B5" i="1"/>
  <c r="H10" i="4" l="1"/>
  <c r="D8" i="3"/>
  <c r="F8" i="3"/>
  <c r="I8" i="3"/>
  <c r="K8" i="3"/>
  <c r="M8" i="3"/>
  <c r="O8" i="3"/>
  <c r="Q8" i="3"/>
  <c r="T8" i="3"/>
  <c r="V8" i="3"/>
  <c r="X8" i="3"/>
  <c r="Z8" i="3"/>
  <c r="AB8" i="3"/>
  <c r="AD8" i="3"/>
  <c r="AF8" i="3"/>
  <c r="AH8" i="3"/>
  <c r="AJ8" i="3"/>
  <c r="AL8" i="3"/>
  <c r="AN8" i="3"/>
  <c r="AP8" i="3"/>
  <c r="AR8" i="3"/>
  <c r="AT8" i="3"/>
  <c r="AV8" i="3"/>
  <c r="BA8" i="3"/>
  <c r="BC8" i="3"/>
  <c r="BE8" i="3"/>
  <c r="BI32" i="3"/>
  <c r="D10" i="3"/>
  <c r="F10" i="3"/>
  <c r="I10" i="3"/>
  <c r="K10" i="3"/>
  <c r="M10" i="3"/>
  <c r="O10" i="3"/>
  <c r="Q10" i="3"/>
  <c r="T10" i="3"/>
  <c r="V10" i="3"/>
  <c r="X10" i="3"/>
  <c r="Z10" i="3"/>
  <c r="AB10" i="3"/>
  <c r="AD10" i="3"/>
  <c r="AF10" i="3"/>
  <c r="AH10" i="3"/>
  <c r="AJ10" i="3"/>
  <c r="AL10" i="3"/>
  <c r="AN10" i="3"/>
  <c r="AP10" i="3"/>
  <c r="AR10" i="3"/>
  <c r="AT10" i="3"/>
  <c r="AV10" i="3"/>
  <c r="BA10" i="3"/>
  <c r="BC10" i="3"/>
  <c r="BE10" i="3"/>
  <c r="D12" i="3"/>
  <c r="F12" i="3"/>
  <c r="I12" i="3"/>
  <c r="K12" i="3"/>
  <c r="M12" i="3"/>
  <c r="O12" i="3"/>
  <c r="Q12" i="3"/>
  <c r="T12" i="3"/>
  <c r="V12" i="3"/>
  <c r="X12" i="3"/>
  <c r="Z12" i="3"/>
  <c r="AB12" i="3"/>
  <c r="AD12" i="3"/>
  <c r="AF12" i="3"/>
  <c r="AH12" i="3"/>
  <c r="AJ12" i="3"/>
  <c r="AL12" i="3"/>
  <c r="AN12" i="3"/>
  <c r="AP12" i="3"/>
  <c r="AR12" i="3"/>
  <c r="AT12" i="3"/>
  <c r="AV12" i="3"/>
  <c r="BA12" i="3"/>
  <c r="BC12" i="3"/>
  <c r="BE12" i="3"/>
  <c r="D14" i="3"/>
  <c r="F14" i="3"/>
  <c r="I14" i="3"/>
  <c r="K14" i="3"/>
  <c r="M14" i="3"/>
  <c r="O14" i="3"/>
  <c r="Q14" i="3"/>
  <c r="T14" i="3"/>
  <c r="V14" i="3"/>
  <c r="X14" i="3"/>
  <c r="Z14" i="3"/>
  <c r="AB14" i="3"/>
  <c r="AD14" i="3"/>
  <c r="AF14" i="3"/>
  <c r="AH14" i="3"/>
  <c r="AJ14" i="3"/>
  <c r="AL14" i="3"/>
  <c r="AN14" i="3"/>
  <c r="AP14" i="3"/>
  <c r="AR14" i="3"/>
  <c r="AT14" i="3"/>
  <c r="AV14" i="3"/>
  <c r="BA14" i="3"/>
  <c r="BC14" i="3"/>
  <c r="BE14" i="3"/>
  <c r="D16" i="3"/>
  <c r="F16" i="3"/>
  <c r="I16" i="3"/>
  <c r="K16" i="3"/>
  <c r="M16" i="3"/>
  <c r="O16" i="3"/>
  <c r="Q16" i="3"/>
  <c r="T16" i="3"/>
  <c r="V16" i="3"/>
  <c r="X16" i="3"/>
  <c r="Z16" i="3"/>
  <c r="AB16" i="3"/>
  <c r="AD16" i="3"/>
  <c r="AF16" i="3"/>
  <c r="AH16" i="3"/>
  <c r="AJ16" i="3"/>
  <c r="AL16" i="3"/>
  <c r="AN16" i="3"/>
  <c r="AP16" i="3"/>
  <c r="AR16" i="3"/>
  <c r="AT16" i="3"/>
  <c r="AV16" i="3"/>
  <c r="BA16" i="3"/>
  <c r="BC16" i="3"/>
  <c r="BE16" i="3"/>
  <c r="D18" i="3"/>
  <c r="F18" i="3"/>
  <c r="I18" i="3"/>
  <c r="K18" i="3"/>
  <c r="M18" i="3"/>
  <c r="O18" i="3"/>
  <c r="Q18" i="3"/>
  <c r="T18" i="3"/>
  <c r="V18" i="3"/>
  <c r="X18" i="3"/>
  <c r="Z18" i="3"/>
  <c r="AB18" i="3"/>
  <c r="AD18" i="3"/>
  <c r="AF18" i="3"/>
  <c r="AH18" i="3"/>
  <c r="AJ18" i="3"/>
  <c r="AL18" i="3"/>
  <c r="AN18" i="3"/>
  <c r="AP18" i="3"/>
  <c r="AR18" i="3"/>
  <c r="AT18" i="3"/>
  <c r="AV18" i="3"/>
  <c r="BA18" i="3"/>
  <c r="BC18" i="3"/>
  <c r="BE20" i="3"/>
  <c r="BE19" i="3"/>
  <c r="BJ19" i="3" s="1"/>
  <c r="BJ20" i="3"/>
  <c r="D21" i="3"/>
  <c r="F21" i="3"/>
  <c r="I21" i="3"/>
  <c r="K21" i="3"/>
  <c r="M21" i="3"/>
  <c r="O21" i="3"/>
  <c r="Q21" i="3"/>
  <c r="T21" i="3"/>
  <c r="V21" i="3"/>
  <c r="X21" i="3"/>
  <c r="Z21" i="3"/>
  <c r="AB21" i="3"/>
  <c r="AD21" i="3"/>
  <c r="AF21" i="3"/>
  <c r="AH21" i="3"/>
  <c r="AJ21" i="3"/>
  <c r="AL21" i="3"/>
  <c r="AN21" i="3"/>
  <c r="AP21" i="3"/>
  <c r="AR21" i="3"/>
  <c r="AT21" i="3"/>
  <c r="AV21" i="3"/>
  <c r="BA21" i="3"/>
  <c r="BC21" i="3"/>
  <c r="BE21" i="3"/>
  <c r="D23" i="3"/>
  <c r="F23" i="3"/>
  <c r="I23" i="3"/>
  <c r="K23" i="3"/>
  <c r="M23" i="3"/>
  <c r="O23" i="3"/>
  <c r="Q23" i="3"/>
  <c r="T23" i="3"/>
  <c r="V23" i="3"/>
  <c r="X23" i="3"/>
  <c r="Z23" i="3"/>
  <c r="AB23" i="3"/>
  <c r="AD23" i="3"/>
  <c r="AF23" i="3"/>
  <c r="AH23" i="3"/>
  <c r="AJ23" i="3"/>
  <c r="AL23" i="3"/>
  <c r="AN23" i="3"/>
  <c r="AP23" i="3"/>
  <c r="AR23" i="3"/>
  <c r="AT23" i="3"/>
  <c r="AV23" i="3"/>
  <c r="BA23" i="3"/>
  <c r="BC23" i="3"/>
  <c r="BE23" i="3"/>
  <c r="D25" i="3"/>
  <c r="F25" i="3"/>
  <c r="I25" i="3"/>
  <c r="K25" i="3"/>
  <c r="M25" i="3"/>
  <c r="O25" i="3"/>
  <c r="Q25" i="3"/>
  <c r="T25" i="3"/>
  <c r="V26" i="3"/>
  <c r="BJ26" i="3" s="1"/>
  <c r="Z26" i="3"/>
  <c r="AD26" i="3"/>
  <c r="AD27" i="3"/>
  <c r="AH26" i="3"/>
  <c r="AH27" i="3"/>
  <c r="AL26" i="3"/>
  <c r="AL27" i="3"/>
  <c r="AP26" i="3"/>
  <c r="AP27" i="3"/>
  <c r="AT26" i="3"/>
  <c r="AT27" i="3"/>
  <c r="BA26" i="3"/>
  <c r="BA27" i="3"/>
  <c r="BE26" i="3"/>
  <c r="BE27" i="3"/>
  <c r="BJ28" i="3"/>
  <c r="BJ30" i="3"/>
  <c r="X26" i="3"/>
  <c r="AB26" i="3"/>
  <c r="AB27" i="3"/>
  <c r="AF26" i="3"/>
  <c r="AF27" i="3"/>
  <c r="AJ26" i="3"/>
  <c r="AJ27" i="3"/>
  <c r="AN26" i="3"/>
  <c r="AN27" i="3"/>
  <c r="AR26" i="3"/>
  <c r="AR27" i="3"/>
  <c r="AV26" i="3"/>
  <c r="AV27" i="3"/>
  <c r="BC26" i="3"/>
  <c r="BC27" i="3"/>
  <c r="V27" i="3"/>
  <c r="BJ27" i="3" s="1"/>
  <c r="X27" i="3"/>
  <c r="Z27" i="3"/>
  <c r="D29" i="3"/>
  <c r="F29" i="3"/>
  <c r="I29" i="3"/>
  <c r="K29" i="3"/>
  <c r="M29" i="3"/>
  <c r="O29" i="3"/>
  <c r="Q29" i="3"/>
  <c r="T29" i="3"/>
  <c r="V29" i="3"/>
  <c r="X29" i="3"/>
  <c r="Z29" i="3"/>
  <c r="AB29" i="3"/>
  <c r="AD29" i="3"/>
  <c r="AF29" i="3"/>
  <c r="AH29" i="3"/>
  <c r="AJ29" i="3"/>
  <c r="AL29" i="3"/>
  <c r="AN29" i="3"/>
  <c r="AP29" i="3"/>
  <c r="AR29" i="3"/>
  <c r="AT29" i="3"/>
  <c r="AV29" i="3"/>
  <c r="BA29" i="3"/>
  <c r="BC29" i="3"/>
  <c r="BE29" i="3"/>
  <c r="D31" i="3"/>
  <c r="F31" i="3"/>
  <c r="I31" i="3"/>
  <c r="K31" i="3"/>
  <c r="M31" i="3"/>
  <c r="O31" i="3"/>
  <c r="Q31" i="3"/>
  <c r="T31" i="3"/>
  <c r="V31" i="3"/>
  <c r="X31" i="3"/>
  <c r="Z31" i="3"/>
  <c r="AB31" i="3"/>
  <c r="AD31" i="3"/>
  <c r="AF31" i="3"/>
  <c r="AH31" i="3"/>
  <c r="AJ31" i="3"/>
  <c r="I32" i="2"/>
  <c r="I9" i="1"/>
  <c r="I33" i="1" s="1"/>
  <c r="H9" i="1"/>
  <c r="H36" i="4" l="1"/>
  <c r="H34" i="4"/>
  <c r="H35" i="4" s="1"/>
  <c r="BJ31" i="3"/>
  <c r="BJ23" i="3"/>
  <c r="BJ18" i="3"/>
  <c r="BJ14" i="3"/>
  <c r="BJ10" i="3"/>
  <c r="BE32" i="3"/>
  <c r="BA32" i="3"/>
  <c r="AT32" i="3"/>
  <c r="AP32" i="3"/>
  <c r="AL32" i="3"/>
  <c r="AH32" i="3"/>
  <c r="AD32" i="3"/>
  <c r="Z32" i="3"/>
  <c r="V32" i="3"/>
  <c r="Q32" i="3"/>
  <c r="M32" i="3"/>
  <c r="I32" i="3"/>
  <c r="D32" i="3"/>
  <c r="BJ8" i="3"/>
  <c r="BJ29" i="3"/>
  <c r="BJ25" i="3"/>
  <c r="BJ21" i="3"/>
  <c r="BJ16" i="3"/>
  <c r="BJ12" i="3"/>
  <c r="BC32" i="3"/>
  <c r="AV32" i="3"/>
  <c r="AR32" i="3"/>
  <c r="AN32" i="3"/>
  <c r="AJ32" i="3"/>
  <c r="AF32" i="3"/>
  <c r="AB32" i="3"/>
  <c r="X32" i="3"/>
  <c r="T32" i="3"/>
  <c r="O32" i="3"/>
  <c r="K32" i="3"/>
  <c r="F32" i="3"/>
  <c r="H33" i="1"/>
  <c r="K33" i="1" s="1"/>
  <c r="K34" i="1" s="1"/>
  <c r="K9" i="1"/>
  <c r="K35" i="1" s="1"/>
  <c r="H37" i="4" l="1"/>
  <c r="BJ32" i="3"/>
  <c r="BK33" i="3"/>
  <c r="BK34" i="3"/>
  <c r="K36" i="1"/>
  <c r="BK35" i="3" l="1"/>
</calcChain>
</file>

<file path=xl/comments1.xml><?xml version="1.0" encoding="utf-8"?>
<comments xmlns="http://schemas.openxmlformats.org/spreadsheetml/2006/main">
  <authors>
    <author>ProLe</author>
  </authors>
  <commentList>
    <comment ref="BJ35" authorId="0">
      <text>
        <r>
          <rPr>
            <b/>
            <sz val="8"/>
            <color indexed="81"/>
            <rFont val="Tahoma"/>
            <family val="2"/>
            <charset val="204"/>
          </rPr>
          <t>ProLe:</t>
        </r>
        <r>
          <rPr>
            <sz val="8"/>
            <color indexed="81"/>
            <rFont val="Tahoma"/>
            <family val="2"/>
            <charset val="204"/>
          </rPr>
          <t xml:space="preserve">
Коэффициент заполнения суточного графика</t>
        </r>
      </text>
    </comment>
  </commentList>
</comments>
</file>

<file path=xl/comments2.xml><?xml version="1.0" encoding="utf-8"?>
<comments xmlns="http://schemas.openxmlformats.org/spreadsheetml/2006/main">
  <authors>
    <author>ProLe</author>
  </authors>
  <commentList>
    <comment ref="H37" authorId="0">
      <text>
        <r>
          <rPr>
            <b/>
            <sz val="8"/>
            <color indexed="81"/>
            <rFont val="Tahoma"/>
            <family val="2"/>
            <charset val="204"/>
          </rPr>
          <t>ProLe:</t>
        </r>
        <r>
          <rPr>
            <sz val="8"/>
            <color indexed="81"/>
            <rFont val="Tahoma"/>
            <family val="2"/>
            <charset val="204"/>
          </rPr>
          <t xml:space="preserve">
Коэффициент заполнения суточного графика</t>
        </r>
      </text>
    </comment>
  </commentList>
</comments>
</file>

<file path=xl/sharedStrings.xml><?xml version="1.0" encoding="utf-8"?>
<sst xmlns="http://schemas.openxmlformats.org/spreadsheetml/2006/main" count="203" uniqueCount="129">
  <si>
    <t>Сводная ведомость замеров электрических нагрузок в сетях  филиала АО "Горэлектросеть"  "ПЭС", присоединенных к сетям  филиала АО "Тюменьэнерго"НЮЭС  21 - 22 июня 2017г.</t>
  </si>
  <si>
    <t>Поступление - ПОЙКОВСКИЙ</t>
  </si>
  <si>
    <t>Часы</t>
  </si>
  <si>
    <t>ПС 110/35/6 "Пойковская" Поселок-2  (№сч. 108062188)</t>
  </si>
  <si>
    <t>ЗРУ-6кВ "Пойковская" Ввод1  (№сч. 0812141301)</t>
  </si>
  <si>
    <t>ЗРУ-6кВ "Пойковская" Ввод2    (№сч. 0808140916)</t>
  </si>
  <si>
    <t>ЗРУ-6кВ "Пойковская"    ТСН-1  (№сч.  802150944)</t>
  </si>
  <si>
    <t>ЗРУ-6кВ "Пойковская"    ТСН-2   (№сч.  802150996)</t>
  </si>
  <si>
    <t xml:space="preserve">ИТОГО по ПС 110/35/6 "Пойковская" Т-1 </t>
  </si>
  <si>
    <t xml:space="preserve">ИТОГО по ПС 110/35/6 "Пойковская" Т-2 </t>
  </si>
  <si>
    <t>Транзит в сети ООО "РН-Юганскнефтегаз"</t>
  </si>
  <si>
    <t>Итого АО "Тюменьэнерго"</t>
  </si>
  <si>
    <t>А+</t>
  </si>
  <si>
    <t>кВт*ч</t>
  </si>
  <si>
    <t>Всего за сутки</t>
  </si>
  <si>
    <r>
      <t>Р</t>
    </r>
    <r>
      <rPr>
        <b/>
        <sz val="8"/>
        <rFont val="Arial"/>
        <family val="2"/>
        <charset val="204"/>
      </rPr>
      <t>ср ч</t>
    </r>
  </si>
  <si>
    <r>
      <t>Р</t>
    </r>
    <r>
      <rPr>
        <b/>
        <sz val="8"/>
        <rFont val="Arial"/>
        <family val="2"/>
        <charset val="204"/>
      </rPr>
      <t>max</t>
    </r>
  </si>
  <si>
    <r>
      <t>К</t>
    </r>
    <r>
      <rPr>
        <b/>
        <i/>
        <sz val="10"/>
        <rFont val="Arial"/>
        <family val="2"/>
        <charset val="204"/>
      </rPr>
      <t>зап.сут.граф.</t>
    </r>
  </si>
  <si>
    <t xml:space="preserve">Директор филиала АО "Горэлектросеть"  "ПЭС"  </t>
  </si>
  <si>
    <t>Директор  филиал АО "Тюменьэнерго" НЮЭС</t>
  </si>
  <si>
    <t>Пробст В.А.</t>
  </si>
  <si>
    <t>Погорелов  Е.Г.</t>
  </si>
  <si>
    <t>Сводная ведомость контрольных замеров электрических нагрузок в сетях филиала АО "Горэлектросеть"  "ПЭС", присоединенных к сетям АО "Транснефть-Сибирь" Нефтеюганское УМН,</t>
  </si>
  <si>
    <t>21 - 22 июня 2017г.</t>
  </si>
  <si>
    <t>НУМН п.Каркатеевы              яч 29</t>
  </si>
  <si>
    <t>НУМН п.Каркатеевы              яч 36</t>
  </si>
  <si>
    <t>НУМН п.Каркатеевы                       яч 32</t>
  </si>
  <si>
    <t>Итого по АК "Транснефть-Сибирь" Нефтеюганское УМН</t>
  </si>
  <si>
    <t xml:space="preserve">Показания сч-ка №: 0108059245 (кВт*ч)        </t>
  </si>
  <si>
    <r>
      <t xml:space="preserve">Расход при Кт=3600 </t>
    </r>
    <r>
      <rPr>
        <b/>
        <sz val="9"/>
        <rFont val="Arial"/>
        <family val="2"/>
        <charset val="204"/>
      </rPr>
      <t>(кВт*ч)</t>
    </r>
  </si>
  <si>
    <t xml:space="preserve">Показания сч-ка №: 0108056003 (кВт*ч)        </t>
  </si>
  <si>
    <t xml:space="preserve">Показания сч-ка №: 12052421 (кВт*ч)        </t>
  </si>
  <si>
    <r>
      <t xml:space="preserve">Расход при Кт=3000 </t>
    </r>
    <r>
      <rPr>
        <b/>
        <sz val="9"/>
        <rFont val="Arial"/>
        <family val="2"/>
        <charset val="204"/>
      </rPr>
      <t>(кВт*ч)</t>
    </r>
  </si>
  <si>
    <t>ИТОГО</t>
  </si>
  <si>
    <r>
      <t>Р</t>
    </r>
    <r>
      <rPr>
        <b/>
        <sz val="8"/>
        <rFont val="Arial"/>
        <family val="2"/>
        <charset val="204"/>
      </rPr>
      <t>ср, кВт</t>
    </r>
  </si>
  <si>
    <r>
      <t>Р</t>
    </r>
    <r>
      <rPr>
        <b/>
        <sz val="8"/>
        <rFont val="Arial"/>
        <family val="2"/>
        <charset val="204"/>
      </rPr>
      <t>max, кВт</t>
    </r>
  </si>
  <si>
    <t>Начальник СУРЭМ          ______________            Лазовская Н.Е.</t>
  </si>
  <si>
    <t>Начальник  АО "Транснефть-Сибирь" Нефтеюганское УМН</t>
  </si>
  <si>
    <t xml:space="preserve">Гайфуллин В.Р. </t>
  </si>
  <si>
    <t>Ведомость замеров электрических нагрузок в сетях филиала АО "Горэлектросеть"  "ПЭС", присоединенных к сетям ООО "РН-Юганскнефтегаз", 21-22 июня 2017г.</t>
  </si>
  <si>
    <t>лист-1</t>
  </si>
  <si>
    <t>лист-2</t>
  </si>
  <si>
    <t>лист-3</t>
  </si>
  <si>
    <t>лист-4</t>
  </si>
  <si>
    <t>НЕФТЕЮГАНСК</t>
  </si>
  <si>
    <t>СИНГАПАЙ</t>
  </si>
  <si>
    <t>ЧЕУСКИНО</t>
  </si>
  <si>
    <t>Лемпино</t>
  </si>
  <si>
    <t>Итого по ООО "РН-Юганскнефтегаз"</t>
  </si>
  <si>
    <t>ТП-"РОВД" (г.Нефтеюганск)    Т-1</t>
  </si>
  <si>
    <t>ТП-"РОВД" (г.Нефтеюганск)    Т-2</t>
  </si>
  <si>
    <t>ТП-1</t>
  </si>
  <si>
    <t>ТП-2</t>
  </si>
  <si>
    <t>ТП-3</t>
  </si>
  <si>
    <t>ТП-4</t>
  </si>
  <si>
    <t>ТП-5</t>
  </si>
  <si>
    <t>ТП-6</t>
  </si>
  <si>
    <t>ТП-11-1</t>
  </si>
  <si>
    <t>ТП-11-2</t>
  </si>
  <si>
    <t>ТП-12-1</t>
  </si>
  <si>
    <t>ТП-12-2</t>
  </si>
  <si>
    <t>ТП ООО"Клен"</t>
  </si>
  <si>
    <t>ТП СОК "Ветеран"</t>
  </si>
  <si>
    <t>ТП ЗАО "АТС"</t>
  </si>
  <si>
    <t>ТП-1-1</t>
  </si>
  <si>
    <t>ТП-1-2</t>
  </si>
  <si>
    <t xml:space="preserve">ТП-3-1 </t>
  </si>
  <si>
    <t xml:space="preserve">ТП-3-2 </t>
  </si>
  <si>
    <t>ТП-7</t>
  </si>
  <si>
    <t>ТП-8-2</t>
  </si>
  <si>
    <t>ТП-8-1</t>
  </si>
  <si>
    <t>Показания счетчиков</t>
  </si>
  <si>
    <t>Ктт=2400</t>
  </si>
  <si>
    <t>Общий расход</t>
  </si>
  <si>
    <t xml:space="preserve">Показания сч-ка №: 357050                       (кВт*ч)               </t>
  </si>
  <si>
    <t>Расход при Кт=120 (кВт*ч)</t>
  </si>
  <si>
    <t xml:space="preserve">Показания сч-ка №: 366677                      (кВт*ч)  </t>
  </si>
  <si>
    <t>Показания сч-ка № 726316 (кВт*ч)</t>
  </si>
  <si>
    <t>Расход при Кт=80 (кВт*ч)</t>
  </si>
  <si>
    <t>Показания сч-ка № 387809 (кВт*ч)</t>
  </si>
  <si>
    <t>Показания сч-ка № 728846 (кВт*ч)</t>
  </si>
  <si>
    <t>Показания сч-ка № 352534 (кВт*ч)</t>
  </si>
  <si>
    <t>Показания сч-ка№ 1159832 (кВт*ч)</t>
  </si>
  <si>
    <t>Расход при Кт=200 (кВт*ч)</t>
  </si>
  <si>
    <t>Показания сч-ка № 018686 (кВт*ч)</t>
  </si>
  <si>
    <t>Расход при Кт=160 (кВт*ч)</t>
  </si>
  <si>
    <t>Показания сч-ка № 052071 (кВт*ч)</t>
  </si>
  <si>
    <t>Показания сч-ка № 006027 (кВт*ч)</t>
  </si>
  <si>
    <t>Расход при Кт=300 (кВт*ч)</t>
  </si>
  <si>
    <t>Показания сч-ка № 006030 (кВт*ч)</t>
  </si>
  <si>
    <t>Показания сч-ка № 006031 (кВт*ч)</t>
  </si>
  <si>
    <t>Показания сч-ка № 006034 (кВт*ч)</t>
  </si>
  <si>
    <t>Показания сч-ка № 001881 (кВт*ч)</t>
  </si>
  <si>
    <t>Показания сч-ка № 017376 (кВт*ч)</t>
  </si>
  <si>
    <t>Расход при Кт=40 (кВт*ч)</t>
  </si>
  <si>
    <t>Показания сч-ка № 01129278 (кВт*ч)</t>
  </si>
  <si>
    <t>Расход при Кт=1 (кВт*ч)</t>
  </si>
  <si>
    <t>Показания сч-ка № 018707 (кВт*ч)</t>
  </si>
  <si>
    <t>Расход при Кт=20 (кВт*ч)</t>
  </si>
  <si>
    <t xml:space="preserve">Показания сч-ка №: 371507 (кВт*ч)         </t>
  </si>
  <si>
    <t>Расход при Кт=120  (кВт*ч)</t>
  </si>
  <si>
    <t xml:space="preserve">Показания сч-ка №: 352327 (кВт*ч)       </t>
  </si>
  <si>
    <t xml:space="preserve">Показания сч-ка №: 388119  (кВт*ч)        </t>
  </si>
  <si>
    <t xml:space="preserve">Показания сч-ка №: 392893  (кВт*ч)        </t>
  </si>
  <si>
    <t xml:space="preserve">Показания сч-ка №: 399236   (кВт*ч)       </t>
  </si>
  <si>
    <t>Расход при Кт=60 (кВт*ч)</t>
  </si>
  <si>
    <t xml:space="preserve">Показания сч-ка №: 733318  (кВт*ч)        </t>
  </si>
  <si>
    <t xml:space="preserve">Показания сч-ка №: 733341  (кВт*ч)         </t>
  </si>
  <si>
    <t>Расход при Кт=30 (кВт*ч)</t>
  </si>
  <si>
    <t xml:space="preserve">Показания сч-ка №: 025163 (кВт*ч)        </t>
  </si>
  <si>
    <t>Активная (кВт*ч)</t>
  </si>
  <si>
    <t>ИТОГО:</t>
  </si>
  <si>
    <t>Начальник СУРЭМ филиала АО "Горэлектросеть"  "ПЭС"</t>
  </si>
  <si>
    <t xml:space="preserve">         Лазовская Н.Е.</t>
  </si>
  <si>
    <t>подпись</t>
  </si>
  <si>
    <t>Начальник сектора У и Р ЭЭ ООО «РН – Юганскнефтегаз»</t>
  </si>
  <si>
    <t>Макарова В.В.</t>
  </si>
  <si>
    <t>Сводная ведомость контрольных замеров электрических нагрузок в сетях филиала АО "Горэлектросеть"  "ПЭС", присоединенных к сетям АО "Тюменьэнерго", АК "Транснефть-Сибирь" Нефтеюганское УМН,  ООО "РН-Юганскнефтегаз"</t>
  </si>
  <si>
    <t>Итого по АО "Тюмень-энерго"</t>
  </si>
  <si>
    <t>Итого по АО "Тюменьэнерго", АК "Транснефть-Сибирь" Нефтеюганское УМН,                                                                                                      ООО "РН-Юганскнефтегаз"</t>
  </si>
  <si>
    <t>А-</t>
  </si>
  <si>
    <t>R+</t>
  </si>
  <si>
    <t>R-</t>
  </si>
  <si>
    <t>Расход     (кВт*ч)</t>
  </si>
  <si>
    <t>Рср ч</t>
  </si>
  <si>
    <t>Рmax</t>
  </si>
  <si>
    <t>Кзап.сут.граф.</t>
  </si>
  <si>
    <t>Директор НЮЭС АО "Тюменьэнерго"</t>
  </si>
  <si>
    <t>Погорелов Е.Г.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</si>
</sst>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_(* #,##0.00_);_(* \(#,##0.00\);_(* &quot;-&quot;??_);_(@_)"/>
    <numFmt numFmtId="167" formatCode="_(* #,##0.000_);_(* \(#,##0.000\);_(* &quot;-&quot;??_);_(@_)"/>
    <numFmt numFmtId="168" formatCode="0.0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color indexed="12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7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2" fillId="7" borderId="7" applyNumberFormat="0" applyAlignment="0" applyProtection="0"/>
    <xf numFmtId="0" fontId="7" fillId="4" borderId="0" applyNumberFormat="0" applyBorder="0" applyAlignment="0" applyProtection="0"/>
    <xf numFmtId="0" fontId="1" fillId="0" borderId="0"/>
    <xf numFmtId="0" fontId="17" fillId="0" borderId="0"/>
    <xf numFmtId="0" fontId="17" fillId="0" borderId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5" fillId="2" borderId="0" applyNumberFormat="0" applyBorder="0" applyAlignment="0" applyProtection="0"/>
    <xf numFmtId="166" fontId="17" fillId="0" borderId="0" applyFont="0" applyFill="0" applyBorder="0" applyAlignment="0" applyProtection="0"/>
  </cellStyleXfs>
  <cellXfs count="320">
    <xf numFmtId="0" fontId="0" fillId="0" borderId="0" xfId="0"/>
    <xf numFmtId="0" fontId="17" fillId="0" borderId="0" xfId="1"/>
    <xf numFmtId="0" fontId="18" fillId="0" borderId="0" xfId="1" applyFont="1" applyAlignment="1">
      <alignment horizontal="center" wrapText="1"/>
    </xf>
    <xf numFmtId="0" fontId="18" fillId="0" borderId="10" xfId="1" applyFont="1" applyFill="1" applyBorder="1" applyAlignment="1">
      <alignment horizontal="center" vertical="distributed"/>
    </xf>
    <xf numFmtId="0" fontId="18" fillId="0" borderId="11" xfId="1" applyFont="1" applyFill="1" applyBorder="1" applyAlignment="1">
      <alignment horizontal="center" vertical="distributed"/>
    </xf>
    <xf numFmtId="0" fontId="18" fillId="0" borderId="12" xfId="1" applyFont="1" applyFill="1" applyBorder="1" applyAlignment="1">
      <alignment horizontal="center" vertical="distributed"/>
    </xf>
    <xf numFmtId="0" fontId="17" fillId="0" borderId="13" xfId="1" applyFill="1" applyBorder="1" applyAlignment="1">
      <alignment horizontal="center" vertical="distributed"/>
    </xf>
    <xf numFmtId="0" fontId="19" fillId="0" borderId="14" xfId="1" applyFont="1" applyFill="1" applyBorder="1" applyAlignment="1">
      <alignment horizontal="center" vertical="distributed"/>
    </xf>
    <xf numFmtId="0" fontId="19" fillId="0" borderId="11" xfId="1" applyFont="1" applyFill="1" applyBorder="1" applyAlignment="1">
      <alignment horizontal="center" vertical="distributed"/>
    </xf>
    <xf numFmtId="0" fontId="19" fillId="0" borderId="10" xfId="1" applyFont="1" applyFill="1" applyBorder="1" applyAlignment="1">
      <alignment horizontal="center" vertical="distributed"/>
    </xf>
    <xf numFmtId="0" fontId="19" fillId="33" borderId="10" xfId="1" applyFont="1" applyFill="1" applyBorder="1" applyAlignment="1">
      <alignment horizontal="center" vertical="distributed"/>
    </xf>
    <xf numFmtId="0" fontId="17" fillId="0" borderId="14" xfId="1" applyFont="1" applyFill="1" applyBorder="1" applyAlignment="1">
      <alignment horizontal="center" vertical="distributed"/>
    </xf>
    <xf numFmtId="0" fontId="17" fillId="0" borderId="15" xfId="1" applyFill="1" applyBorder="1" applyAlignment="1">
      <alignment horizontal="center" vertical="distributed"/>
    </xf>
    <xf numFmtId="0" fontId="20" fillId="0" borderId="14" xfId="1" applyFont="1" applyFill="1" applyBorder="1" applyAlignment="1">
      <alignment horizontal="center" vertical="distributed"/>
    </xf>
    <xf numFmtId="0" fontId="20" fillId="33" borderId="14" xfId="1" applyFont="1" applyFill="1" applyBorder="1" applyAlignment="1">
      <alignment horizontal="center" vertical="distributed"/>
    </xf>
    <xf numFmtId="0" fontId="17" fillId="0" borderId="16" xfId="1" applyFill="1" applyBorder="1" applyAlignment="1">
      <alignment horizontal="center" vertical="distributed"/>
    </xf>
    <xf numFmtId="0" fontId="20" fillId="0" borderId="14" xfId="1" applyFont="1" applyFill="1" applyBorder="1" applyAlignment="1">
      <alignment horizontal="center" vertical="center" wrapText="1"/>
    </xf>
    <xf numFmtId="0" fontId="20" fillId="33" borderId="14" xfId="1" applyFont="1" applyFill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center" vertical="distributed"/>
    </xf>
    <xf numFmtId="0" fontId="17" fillId="0" borderId="18" xfId="1" applyFont="1" applyFill="1" applyBorder="1" applyAlignment="1">
      <alignment horizontal="center" vertical="distributed"/>
    </xf>
    <xf numFmtId="0" fontId="17" fillId="0" borderId="19" xfId="1" applyFont="1" applyFill="1" applyBorder="1" applyAlignment="1">
      <alignment horizontal="center" vertical="distributed"/>
    </xf>
    <xf numFmtId="0" fontId="17" fillId="0" borderId="20" xfId="1" applyFont="1" applyFill="1" applyBorder="1" applyAlignment="1">
      <alignment horizontal="center" vertical="distributed"/>
    </xf>
    <xf numFmtId="0" fontId="17" fillId="0" borderId="21" xfId="1" applyFont="1" applyFill="1" applyBorder="1" applyAlignment="1">
      <alignment horizontal="center" vertical="distributed"/>
    </xf>
    <xf numFmtId="0" fontId="17" fillId="33" borderId="21" xfId="1" applyFont="1" applyFill="1" applyBorder="1" applyAlignment="1">
      <alignment horizontal="center" vertical="distributed"/>
    </xf>
    <xf numFmtId="0" fontId="17" fillId="0" borderId="22" xfId="1" applyFont="1" applyFill="1" applyBorder="1" applyAlignment="1">
      <alignment horizontal="center" vertical="distributed"/>
    </xf>
    <xf numFmtId="4" fontId="20" fillId="0" borderId="23" xfId="1" applyNumberFormat="1" applyFont="1" applyFill="1" applyBorder="1" applyAlignment="1">
      <alignment horizontal="center"/>
    </xf>
    <xf numFmtId="4" fontId="20" fillId="0" borderId="24" xfId="1" applyNumberFormat="1" applyFont="1" applyFill="1" applyBorder="1" applyAlignment="1">
      <alignment horizontal="center"/>
    </xf>
    <xf numFmtId="4" fontId="20" fillId="0" borderId="25" xfId="1" applyNumberFormat="1" applyFont="1" applyFill="1" applyBorder="1" applyAlignment="1">
      <alignment horizontal="center"/>
    </xf>
    <xf numFmtId="4" fontId="20" fillId="33" borderId="23" xfId="1" applyNumberFormat="1" applyFont="1" applyFill="1" applyBorder="1" applyAlignment="1">
      <alignment horizontal="center"/>
    </xf>
    <xf numFmtId="0" fontId="17" fillId="0" borderId="26" xfId="1" applyFont="1" applyFill="1" applyBorder="1" applyAlignment="1">
      <alignment horizontal="center" vertical="distributed"/>
    </xf>
    <xf numFmtId="4" fontId="20" fillId="0" borderId="27" xfId="1" applyNumberFormat="1" applyFont="1" applyFill="1" applyBorder="1" applyAlignment="1">
      <alignment horizontal="center"/>
    </xf>
    <xf numFmtId="0" fontId="21" fillId="0" borderId="10" xfId="1" applyFont="1" applyFill="1" applyBorder="1" applyAlignment="1">
      <alignment horizontal="center"/>
    </xf>
    <xf numFmtId="4" fontId="18" fillId="0" borderId="28" xfId="1" applyNumberFormat="1" applyFont="1" applyFill="1" applyBorder="1" applyAlignment="1">
      <alignment horizontal="center"/>
    </xf>
    <xf numFmtId="4" fontId="18" fillId="0" borderId="29" xfId="1" applyNumberFormat="1" applyFont="1" applyFill="1" applyBorder="1" applyAlignment="1">
      <alignment horizontal="center"/>
    </xf>
    <xf numFmtId="4" fontId="18" fillId="0" borderId="14" xfId="1" applyNumberFormat="1" applyFont="1" applyFill="1" applyBorder="1" applyAlignment="1">
      <alignment horizontal="center"/>
    </xf>
    <xf numFmtId="4" fontId="18" fillId="33" borderId="14" xfId="1" applyNumberFormat="1" applyFont="1" applyFill="1" applyBorder="1" applyAlignment="1">
      <alignment horizontal="center"/>
    </xf>
    <xf numFmtId="0" fontId="22" fillId="0" borderId="0" xfId="1" applyFont="1" applyBorder="1" applyAlignment="1">
      <alignment horizontal="center"/>
    </xf>
    <xf numFmtId="2" fontId="18" fillId="0" borderId="0" xfId="1" applyNumberFormat="1" applyFont="1" applyBorder="1" applyAlignment="1">
      <alignment horizontal="center"/>
    </xf>
    <xf numFmtId="164" fontId="18" fillId="0" borderId="0" xfId="1" applyNumberFormat="1" applyFont="1" applyBorder="1" applyAlignment="1">
      <alignment horizontal="center"/>
    </xf>
    <xf numFmtId="0" fontId="19" fillId="0" borderId="0" xfId="1" applyFont="1" applyFill="1" applyBorder="1" applyAlignment="1">
      <alignment horizontal="center" vertical="distributed"/>
    </xf>
    <xf numFmtId="0" fontId="17" fillId="0" borderId="0" xfId="1" applyBorder="1"/>
    <xf numFmtId="0" fontId="20" fillId="0" borderId="0" xfId="1" applyFont="1" applyAlignment="1"/>
    <xf numFmtId="0" fontId="20" fillId="0" borderId="0" xfId="1" applyFont="1" applyFill="1" applyAlignment="1">
      <alignment horizontal="left"/>
    </xf>
    <xf numFmtId="0" fontId="20" fillId="0" borderId="0" xfId="1" applyFont="1" applyAlignment="1">
      <alignment horizontal="left"/>
    </xf>
    <xf numFmtId="0" fontId="20" fillId="0" borderId="0" xfId="1" applyFont="1" applyFill="1" applyAlignment="1">
      <alignment horizontal="left"/>
    </xf>
    <xf numFmtId="0" fontId="17" fillId="0" borderId="0" xfId="1" applyFill="1"/>
    <xf numFmtId="0" fontId="17" fillId="0" borderId="0" xfId="1" applyBorder="1" applyAlignment="1">
      <alignment vertical="distributed"/>
    </xf>
    <xf numFmtId="0" fontId="17" fillId="0" borderId="0" xfId="1" applyAlignment="1">
      <alignment vertical="distributed"/>
    </xf>
    <xf numFmtId="0" fontId="17" fillId="0" borderId="30" xfId="1" applyBorder="1"/>
    <xf numFmtId="0" fontId="18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8" fillId="0" borderId="0" xfId="1" applyFont="1" applyAlignment="1"/>
    <xf numFmtId="0" fontId="17" fillId="0" borderId="13" xfId="1" applyBorder="1" applyAlignment="1">
      <alignment horizontal="center" vertical="center"/>
    </xf>
    <xf numFmtId="0" fontId="20" fillId="0" borderId="10" xfId="1" applyFont="1" applyBorder="1" applyAlignment="1">
      <alignment horizontal="center" vertical="distributed"/>
    </xf>
    <xf numFmtId="0" fontId="20" fillId="0" borderId="12" xfId="1" applyFont="1" applyBorder="1" applyAlignment="1">
      <alignment horizontal="center" vertical="distributed"/>
    </xf>
    <xf numFmtId="0" fontId="20" fillId="0" borderId="13" xfId="1" applyFont="1" applyBorder="1" applyAlignment="1">
      <alignment horizontal="center" vertical="center" wrapText="1"/>
    </xf>
    <xf numFmtId="0" fontId="17" fillId="0" borderId="16" xfId="1" applyBorder="1" applyAlignment="1">
      <alignment horizontal="center" vertical="center"/>
    </xf>
    <xf numFmtId="49" fontId="24" fillId="0" borderId="31" xfId="38" applyNumberFormat="1" applyFont="1" applyFill="1" applyBorder="1" applyAlignment="1">
      <alignment horizontal="center" vertical="distributed" wrapText="1"/>
    </xf>
    <xf numFmtId="0" fontId="19" fillId="0" borderId="32" xfId="1" applyFont="1" applyFill="1" applyBorder="1" applyAlignment="1">
      <alignment horizontal="center" vertical="distributed"/>
    </xf>
    <xf numFmtId="0" fontId="20" fillId="0" borderId="16" xfId="1" applyFont="1" applyBorder="1" applyAlignment="1">
      <alignment horizontal="center" vertical="center" wrapText="1"/>
    </xf>
    <xf numFmtId="0" fontId="17" fillId="0" borderId="21" xfId="1" applyFont="1" applyBorder="1" applyAlignment="1">
      <alignment horizontal="center" vertical="distributed"/>
    </xf>
    <xf numFmtId="0" fontId="17" fillId="0" borderId="33" xfId="1" applyFont="1" applyBorder="1" applyAlignment="1">
      <alignment horizontal="center"/>
    </xf>
    <xf numFmtId="0" fontId="17" fillId="0" borderId="34" xfId="1" applyFont="1" applyBorder="1" applyAlignment="1">
      <alignment horizontal="center"/>
    </xf>
    <xf numFmtId="0" fontId="17" fillId="0" borderId="23" xfId="1" applyFont="1" applyBorder="1" applyAlignment="1">
      <alignment horizontal="center" vertical="distributed"/>
    </xf>
    <xf numFmtId="0" fontId="17" fillId="0" borderId="35" xfId="1" applyFont="1" applyBorder="1" applyAlignment="1">
      <alignment horizontal="center"/>
    </xf>
    <xf numFmtId="2" fontId="20" fillId="0" borderId="24" xfId="1" applyNumberFormat="1" applyFont="1" applyFill="1" applyBorder="1" applyAlignment="1">
      <alignment horizontal="center"/>
    </xf>
    <xf numFmtId="0" fontId="17" fillId="0" borderId="36" xfId="1" applyFont="1" applyBorder="1" applyAlignment="1">
      <alignment horizontal="center" vertical="distributed"/>
    </xf>
    <xf numFmtId="0" fontId="17" fillId="0" borderId="37" xfId="1" applyFont="1" applyBorder="1" applyAlignment="1">
      <alignment horizontal="center"/>
    </xf>
    <xf numFmtId="2" fontId="20" fillId="0" borderId="38" xfId="1" applyNumberFormat="1" applyFont="1" applyFill="1" applyBorder="1" applyAlignment="1">
      <alignment horizontal="center"/>
    </xf>
    <xf numFmtId="0" fontId="17" fillId="0" borderId="10" xfId="1" applyBorder="1" applyAlignment="1">
      <alignment horizontal="center"/>
    </xf>
    <xf numFmtId="0" fontId="17" fillId="0" borderId="39" xfId="1" applyBorder="1" applyAlignment="1">
      <alignment horizontal="center"/>
    </xf>
    <xf numFmtId="2" fontId="18" fillId="0" borderId="29" xfId="1" applyNumberFormat="1" applyFont="1" applyBorder="1" applyAlignment="1">
      <alignment horizontal="center"/>
    </xf>
    <xf numFmtId="0" fontId="17" fillId="0" borderId="40" xfId="1" applyBorder="1"/>
    <xf numFmtId="0" fontId="17" fillId="0" borderId="0" xfId="1" applyBorder="1" applyAlignment="1">
      <alignment horizontal="center"/>
    </xf>
    <xf numFmtId="2" fontId="18" fillId="0" borderId="0" xfId="1" applyNumberFormat="1" applyFont="1" applyBorder="1" applyAlignment="1"/>
    <xf numFmtId="2" fontId="25" fillId="0" borderId="0" xfId="1" applyNumberFormat="1" applyFont="1" applyBorder="1" applyAlignment="1">
      <alignment horizontal="center"/>
    </xf>
    <xf numFmtId="0" fontId="26" fillId="0" borderId="0" xfId="1" applyFont="1" applyBorder="1"/>
    <xf numFmtId="2" fontId="18" fillId="0" borderId="41" xfId="1" applyNumberFormat="1" applyFont="1" applyBorder="1" applyAlignment="1"/>
    <xf numFmtId="0" fontId="26" fillId="0" borderId="41" xfId="1" applyFont="1" applyBorder="1"/>
    <xf numFmtId="2" fontId="18" fillId="0" borderId="41" xfId="1" applyNumberFormat="1" applyFont="1" applyBorder="1" applyAlignment="1">
      <alignment horizontal="center"/>
    </xf>
    <xf numFmtId="0" fontId="22" fillId="0" borderId="41" xfId="1" applyFont="1" applyBorder="1" applyAlignment="1"/>
    <xf numFmtId="165" fontId="18" fillId="0" borderId="41" xfId="1" applyNumberFormat="1" applyFont="1" applyBorder="1" applyAlignment="1">
      <alignment horizontal="center"/>
    </xf>
    <xf numFmtId="2" fontId="18" fillId="0" borderId="0" xfId="1" applyNumberFormat="1" applyFont="1" applyBorder="1" applyAlignment="1">
      <alignment horizontal="right"/>
    </xf>
    <xf numFmtId="2" fontId="18" fillId="0" borderId="0" xfId="1" applyNumberFormat="1" applyFont="1" applyBorder="1" applyAlignment="1">
      <alignment horizontal="right"/>
    </xf>
    <xf numFmtId="0" fontId="22" fillId="0" borderId="0" xfId="1" applyFont="1" applyBorder="1" applyAlignment="1"/>
    <xf numFmtId="0" fontId="22" fillId="0" borderId="0" xfId="1" applyFont="1" applyBorder="1" applyAlignment="1">
      <alignment horizontal="right"/>
    </xf>
    <xf numFmtId="167" fontId="18" fillId="0" borderId="0" xfId="45" applyNumberFormat="1" applyFont="1" applyBorder="1" applyAlignment="1">
      <alignment horizontal="right"/>
    </xf>
    <xf numFmtId="0" fontId="18" fillId="0" borderId="0" xfId="1" applyFont="1"/>
    <xf numFmtId="0" fontId="20" fillId="0" borderId="0" xfId="1" applyFont="1" applyAlignment="1">
      <alignment horizontal="left" wrapText="1"/>
    </xf>
    <xf numFmtId="0" fontId="20" fillId="0" borderId="0" xfId="1" applyFont="1" applyFill="1" applyAlignment="1">
      <alignment horizontal="left" wrapText="1"/>
    </xf>
    <xf numFmtId="0" fontId="20" fillId="0" borderId="0" xfId="1" applyFont="1" applyFill="1" applyAlignment="1">
      <alignment wrapText="1"/>
    </xf>
    <xf numFmtId="0" fontId="20" fillId="0" borderId="0" xfId="1" applyFont="1" applyAlignment="1">
      <alignment horizontal="left"/>
    </xf>
    <xf numFmtId="0" fontId="20" fillId="0" borderId="30" xfId="1" applyFont="1" applyBorder="1" applyAlignment="1"/>
    <xf numFmtId="0" fontId="27" fillId="0" borderId="0" xfId="1" applyFont="1" applyAlignment="1">
      <alignment horizontal="center"/>
    </xf>
    <xf numFmtId="0" fontId="27" fillId="0" borderId="0" xfId="1" applyFont="1" applyAlignment="1">
      <alignment horizontal="center" vertical="center" wrapText="1"/>
    </xf>
    <xf numFmtId="0" fontId="27" fillId="0" borderId="0" xfId="1" applyFont="1" applyAlignment="1">
      <alignment horizontal="center" wrapText="1"/>
    </xf>
    <xf numFmtId="0" fontId="25" fillId="0" borderId="0" xfId="1" applyFont="1" applyBorder="1" applyAlignment="1">
      <alignment horizontal="center"/>
    </xf>
    <xf numFmtId="0" fontId="27" fillId="0" borderId="0" xfId="1" applyFont="1" applyAlignment="1">
      <alignment horizontal="center" vertical="center"/>
    </xf>
    <xf numFmtId="0" fontId="27" fillId="0" borderId="0" xfId="1" applyFont="1" applyAlignment="1"/>
    <xf numFmtId="0" fontId="27" fillId="0" borderId="0" xfId="1" applyFont="1" applyAlignment="1">
      <alignment horizontal="center"/>
    </xf>
    <xf numFmtId="0" fontId="18" fillId="0" borderId="0" xfId="1" applyFont="1" applyBorder="1" applyAlignment="1">
      <alignment horizontal="center"/>
    </xf>
    <xf numFmtId="0" fontId="17" fillId="34" borderId="0" xfId="1" applyFill="1"/>
    <xf numFmtId="1" fontId="20" fillId="34" borderId="0" xfId="1" applyNumberFormat="1" applyFont="1" applyFill="1" applyBorder="1" applyAlignment="1">
      <alignment horizontal="center"/>
    </xf>
    <xf numFmtId="49" fontId="17" fillId="0" borderId="0" xfId="1" applyNumberFormat="1" applyBorder="1" applyAlignment="1">
      <alignment horizontal="center"/>
    </xf>
    <xf numFmtId="2" fontId="20" fillId="0" borderId="0" xfId="1" applyNumberFormat="1" applyFont="1" applyFill="1" applyBorder="1" applyAlignment="1">
      <alignment horizontal="center"/>
    </xf>
    <xf numFmtId="0" fontId="17" fillId="0" borderId="0" xfId="1" applyFill="1" applyBorder="1" applyAlignment="1">
      <alignment horizontal="center"/>
    </xf>
    <xf numFmtId="0" fontId="17" fillId="0" borderId="0" xfId="1" applyFill="1" applyBorder="1" applyAlignment="1">
      <alignment horizontal="right"/>
    </xf>
    <xf numFmtId="0" fontId="28" fillId="0" borderId="0" xfId="1" applyFont="1" applyFill="1" applyBorder="1" applyAlignment="1">
      <alignment horizontal="center"/>
    </xf>
    <xf numFmtId="0" fontId="28" fillId="0" borderId="0" xfId="1" applyFont="1" applyBorder="1"/>
    <xf numFmtId="2" fontId="19" fillId="0" borderId="0" xfId="1" applyNumberFormat="1" applyFont="1" applyFill="1" applyBorder="1" applyAlignment="1">
      <alignment horizontal="center"/>
    </xf>
    <xf numFmtId="0" fontId="17" fillId="0" borderId="0" xfId="1" applyFont="1" applyFill="1" applyBorder="1" applyAlignment="1">
      <alignment horizontal="right"/>
    </xf>
    <xf numFmtId="0" fontId="17" fillId="0" borderId="13" xfId="1" applyBorder="1" applyAlignment="1">
      <alignment horizontal="center" vertical="distributed"/>
    </xf>
    <xf numFmtId="0" fontId="18" fillId="35" borderId="10" xfId="1" applyFont="1" applyFill="1" applyBorder="1" applyAlignment="1">
      <alignment horizontal="center" vertical="distributed"/>
    </xf>
    <xf numFmtId="0" fontId="18" fillId="35" borderId="11" xfId="1" applyFont="1" applyFill="1" applyBorder="1" applyAlignment="1">
      <alignment horizontal="center" vertical="distributed"/>
    </xf>
    <xf numFmtId="0" fontId="18" fillId="35" borderId="12" xfId="1" applyFont="1" applyFill="1" applyBorder="1" applyAlignment="1">
      <alignment horizontal="center" vertical="distributed"/>
    </xf>
    <xf numFmtId="0" fontId="29" fillId="36" borderId="0" xfId="1" applyFont="1" applyFill="1"/>
    <xf numFmtId="0" fontId="18" fillId="0" borderId="0" xfId="1" applyFont="1" applyFill="1" applyBorder="1" applyAlignment="1">
      <alignment horizontal="center" vertical="distributed"/>
    </xf>
    <xf numFmtId="0" fontId="18" fillId="35" borderId="10" xfId="1" applyFont="1" applyFill="1" applyBorder="1" applyAlignment="1">
      <alignment horizontal="center"/>
    </xf>
    <xf numFmtId="0" fontId="18" fillId="35" borderId="11" xfId="1" applyFont="1" applyFill="1" applyBorder="1" applyAlignment="1">
      <alignment horizontal="center"/>
    </xf>
    <xf numFmtId="0" fontId="18" fillId="35" borderId="12" xfId="1" applyFont="1" applyFill="1" applyBorder="1" applyAlignment="1">
      <alignment horizontal="center"/>
    </xf>
    <xf numFmtId="0" fontId="20" fillId="35" borderId="31" xfId="1" applyFont="1" applyFill="1" applyBorder="1" applyAlignment="1">
      <alignment horizontal="center" vertical="distributed"/>
    </xf>
    <xf numFmtId="0" fontId="20" fillId="35" borderId="42" xfId="1" applyFont="1" applyFill="1" applyBorder="1" applyAlignment="1">
      <alignment horizontal="center" vertical="distributed"/>
    </xf>
    <xf numFmtId="0" fontId="20" fillId="0" borderId="0" xfId="1" applyFont="1" applyBorder="1" applyAlignment="1"/>
    <xf numFmtId="0" fontId="17" fillId="0" borderId="15" xfId="1" applyBorder="1" applyAlignment="1">
      <alignment horizontal="center" vertical="distributed"/>
    </xf>
    <xf numFmtId="0" fontId="20" fillId="0" borderId="10" xfId="1" applyFont="1" applyFill="1" applyBorder="1" applyAlignment="1">
      <alignment horizontal="center" vertical="distributed"/>
    </xf>
    <xf numFmtId="0" fontId="20" fillId="0" borderId="12" xfId="1" applyFont="1" applyFill="1" applyBorder="1" applyAlignment="1">
      <alignment horizontal="center" vertical="distributed"/>
    </xf>
    <xf numFmtId="0" fontId="20" fillId="0" borderId="43" xfId="1" applyFont="1" applyFill="1" applyBorder="1" applyAlignment="1">
      <alignment horizontal="center" vertical="distributed"/>
    </xf>
    <xf numFmtId="0" fontId="20" fillId="0" borderId="44" xfId="1" applyFont="1" applyFill="1" applyBorder="1" applyAlignment="1">
      <alignment horizontal="center" vertical="distributed"/>
    </xf>
    <xf numFmtId="0" fontId="20" fillId="0" borderId="0" xfId="1" applyFont="1" applyFill="1" applyBorder="1" applyAlignment="1">
      <alignment horizontal="center" vertical="distributed"/>
    </xf>
    <xf numFmtId="0" fontId="20" fillId="0" borderId="45" xfId="1" applyFont="1" applyFill="1" applyBorder="1" applyAlignment="1">
      <alignment horizontal="center" vertical="distributed"/>
    </xf>
    <xf numFmtId="0" fontId="20" fillId="0" borderId="46" xfId="1" applyFont="1" applyFill="1" applyBorder="1" applyAlignment="1">
      <alignment horizontal="center" vertical="distributed"/>
    </xf>
    <xf numFmtId="0" fontId="20" fillId="0" borderId="31" xfId="1" applyFont="1" applyFill="1" applyBorder="1" applyAlignment="1">
      <alignment horizontal="center" vertical="distributed"/>
    </xf>
    <xf numFmtId="0" fontId="20" fillId="0" borderId="42" xfId="1" applyFont="1" applyFill="1" applyBorder="1" applyAlignment="1">
      <alignment horizontal="center" vertical="distributed"/>
    </xf>
    <xf numFmtId="0" fontId="19" fillId="0" borderId="31" xfId="1" applyFont="1" applyFill="1" applyBorder="1" applyAlignment="1">
      <alignment horizontal="center" vertical="distributed"/>
    </xf>
    <xf numFmtId="0" fontId="19" fillId="0" borderId="42" xfId="1" applyFont="1" applyFill="1" applyBorder="1" applyAlignment="1">
      <alignment horizontal="center" vertical="distributed"/>
    </xf>
    <xf numFmtId="0" fontId="19" fillId="0" borderId="10" xfId="1" applyFont="1" applyFill="1" applyBorder="1" applyAlignment="1">
      <alignment horizontal="center" vertical="distributed"/>
    </xf>
    <xf numFmtId="0" fontId="19" fillId="0" borderId="12" xfId="1" applyFont="1" applyFill="1" applyBorder="1" applyAlignment="1">
      <alignment horizontal="center" vertical="distributed"/>
    </xf>
    <xf numFmtId="0" fontId="20" fillId="0" borderId="10" xfId="1" applyFont="1" applyFill="1" applyBorder="1" applyAlignment="1">
      <alignment horizontal="center" vertical="distributed"/>
    </xf>
    <xf numFmtId="0" fontId="20" fillId="0" borderId="13" xfId="1" applyFont="1" applyFill="1" applyBorder="1" applyAlignment="1">
      <alignment horizontal="center" vertical="distributed"/>
    </xf>
    <xf numFmtId="0" fontId="20" fillId="0" borderId="11" xfId="1" applyFont="1" applyFill="1" applyBorder="1" applyAlignment="1">
      <alignment horizontal="center" vertical="distributed"/>
    </xf>
    <xf numFmtId="0" fontId="20" fillId="35" borderId="46" xfId="1" applyFont="1" applyFill="1" applyBorder="1" applyAlignment="1">
      <alignment horizontal="center" vertical="distributed"/>
    </xf>
    <xf numFmtId="0" fontId="20" fillId="35" borderId="45" xfId="1" applyFont="1" applyFill="1" applyBorder="1" applyAlignment="1">
      <alignment horizontal="center" vertical="distributed"/>
    </xf>
    <xf numFmtId="0" fontId="20" fillId="0" borderId="0" xfId="1" applyFont="1" applyFill="1" applyBorder="1" applyAlignment="1">
      <alignment horizontal="center" vertical="distributed"/>
    </xf>
    <xf numFmtId="0" fontId="17" fillId="0" borderId="16" xfId="1" applyBorder="1" applyAlignment="1">
      <alignment horizontal="center" vertical="distributed"/>
    </xf>
    <xf numFmtId="49" fontId="24" fillId="0" borderId="16" xfId="38" applyNumberFormat="1" applyFont="1" applyFill="1" applyBorder="1" applyAlignment="1">
      <alignment horizontal="center" vertical="distributed" wrapText="1"/>
    </xf>
    <xf numFmtId="49" fontId="30" fillId="34" borderId="44" xfId="1" applyNumberFormat="1" applyFont="1" applyFill="1" applyBorder="1" applyAlignment="1">
      <alignment horizontal="center" vertical="distributed" shrinkToFit="1"/>
    </xf>
    <xf numFmtId="49" fontId="24" fillId="0" borderId="44" xfId="38" applyNumberFormat="1" applyFont="1" applyFill="1" applyBorder="1" applyAlignment="1">
      <alignment horizontal="center" vertical="distributed" wrapText="1"/>
    </xf>
    <xf numFmtId="0" fontId="17" fillId="36" borderId="0" xfId="1" applyFill="1"/>
    <xf numFmtId="0" fontId="20" fillId="0" borderId="46" xfId="1" applyFont="1" applyFill="1" applyBorder="1" applyAlignment="1">
      <alignment horizontal="center" vertical="distributed"/>
    </xf>
    <xf numFmtId="0" fontId="17" fillId="0" borderId="43" xfId="1" applyBorder="1" applyAlignment="1">
      <alignment horizontal="center" vertical="distributed"/>
    </xf>
    <xf numFmtId="49" fontId="24" fillId="0" borderId="10" xfId="38" applyNumberFormat="1" applyFont="1" applyFill="1" applyBorder="1" applyAlignment="1">
      <alignment horizontal="center" vertical="distributed" wrapText="1"/>
    </xf>
    <xf numFmtId="0" fontId="20" fillId="0" borderId="46" xfId="1" applyFont="1" applyFill="1" applyBorder="1" applyAlignment="1">
      <alignment horizontal="center" vertical="center" wrapText="1"/>
    </xf>
    <xf numFmtId="0" fontId="20" fillId="0" borderId="16" xfId="1" applyFont="1" applyFill="1" applyBorder="1" applyAlignment="1">
      <alignment horizontal="center" vertical="distributed"/>
    </xf>
    <xf numFmtId="0" fontId="20" fillId="0" borderId="10" xfId="1" applyFont="1" applyFill="1" applyBorder="1" applyAlignment="1">
      <alignment horizontal="center" vertical="center" wrapText="1"/>
    </xf>
    <xf numFmtId="0" fontId="20" fillId="35" borderId="43" xfId="1" applyFont="1" applyFill="1" applyBorder="1" applyAlignment="1">
      <alignment horizontal="center" vertical="distributed"/>
    </xf>
    <xf numFmtId="0" fontId="20" fillId="35" borderId="44" xfId="1" applyFont="1" applyFill="1" applyBorder="1" applyAlignment="1">
      <alignment horizontal="center" vertical="distributed"/>
    </xf>
    <xf numFmtId="168" fontId="31" fillId="0" borderId="17" xfId="1" applyNumberFormat="1" applyFont="1" applyFill="1" applyBorder="1" applyAlignment="1">
      <alignment horizontal="center"/>
    </xf>
    <xf numFmtId="0" fontId="31" fillId="0" borderId="17" xfId="1" applyFont="1" applyFill="1" applyBorder="1" applyAlignment="1">
      <alignment horizontal="center"/>
    </xf>
    <xf numFmtId="0" fontId="31" fillId="0" borderId="21" xfId="1" applyFont="1" applyFill="1" applyBorder="1" applyAlignment="1">
      <alignment horizontal="center"/>
    </xf>
    <xf numFmtId="0" fontId="31" fillId="0" borderId="47" xfId="1" applyFont="1" applyBorder="1" applyAlignment="1">
      <alignment horizontal="center"/>
    </xf>
    <xf numFmtId="49" fontId="31" fillId="0" borderId="33" xfId="1" applyNumberFormat="1" applyFont="1" applyFill="1" applyBorder="1" applyAlignment="1">
      <alignment horizontal="center"/>
    </xf>
    <xf numFmtId="0" fontId="31" fillId="0" borderId="34" xfId="1" applyFont="1" applyFill="1" applyBorder="1" applyAlignment="1">
      <alignment horizontal="center"/>
    </xf>
    <xf numFmtId="49" fontId="31" fillId="0" borderId="48" xfId="1" applyNumberFormat="1" applyFont="1" applyBorder="1" applyAlignment="1">
      <alignment horizontal="center"/>
    </xf>
    <xf numFmtId="0" fontId="31" fillId="0" borderId="49" xfId="1" applyFont="1" applyBorder="1" applyAlignment="1">
      <alignment horizontal="center"/>
    </xf>
    <xf numFmtId="49" fontId="31" fillId="0" borderId="18" xfId="1" applyNumberFormat="1" applyFont="1" applyBorder="1" applyAlignment="1">
      <alignment horizontal="center"/>
    </xf>
    <xf numFmtId="0" fontId="31" fillId="0" borderId="50" xfId="1" applyFont="1" applyBorder="1" applyAlignment="1">
      <alignment horizontal="center"/>
    </xf>
    <xf numFmtId="0" fontId="31" fillId="0" borderId="18" xfId="1" applyNumberFormat="1" applyFont="1" applyBorder="1" applyAlignment="1">
      <alignment horizontal="center"/>
    </xf>
    <xf numFmtId="0" fontId="31" fillId="0" borderId="51" xfId="1" applyNumberFormat="1" applyFont="1" applyBorder="1" applyAlignment="1">
      <alignment horizontal="center"/>
    </xf>
    <xf numFmtId="0" fontId="17" fillId="0" borderId="17" xfId="1" applyNumberFormat="1" applyFont="1" applyBorder="1" applyAlignment="1">
      <alignment horizontal="center" vertical="distributed"/>
    </xf>
    <xf numFmtId="0" fontId="31" fillId="0" borderId="21" xfId="1" applyNumberFormat="1" applyFont="1" applyBorder="1" applyAlignment="1">
      <alignment horizontal="center"/>
    </xf>
    <xf numFmtId="0" fontId="31" fillId="0" borderId="30" xfId="1" applyNumberFormat="1" applyFont="1" applyBorder="1" applyAlignment="1">
      <alignment horizontal="center"/>
    </xf>
    <xf numFmtId="0" fontId="31" fillId="0" borderId="49" xfId="1" applyNumberFormat="1" applyFont="1" applyBorder="1" applyAlignment="1">
      <alignment horizontal="center"/>
    </xf>
    <xf numFmtId="0" fontId="31" fillId="0" borderId="19" xfId="1" applyNumberFormat="1" applyFont="1" applyBorder="1" applyAlignment="1">
      <alignment horizontal="center"/>
    </xf>
    <xf numFmtId="0" fontId="31" fillId="0" borderId="48" xfId="1" applyNumberFormat="1" applyFont="1" applyBorder="1" applyAlignment="1">
      <alignment horizontal="center"/>
    </xf>
    <xf numFmtId="0" fontId="31" fillId="0" borderId="52" xfId="1" applyNumberFormat="1" applyFont="1" applyBorder="1" applyAlignment="1">
      <alignment horizontal="center"/>
    </xf>
    <xf numFmtId="0" fontId="31" fillId="0" borderId="53" xfId="1" applyNumberFormat="1" applyFont="1" applyBorder="1" applyAlignment="1">
      <alignment horizontal="center"/>
    </xf>
    <xf numFmtId="0" fontId="31" fillId="0" borderId="20" xfId="1" applyNumberFormat="1" applyFont="1" applyBorder="1" applyAlignment="1">
      <alignment horizontal="center"/>
    </xf>
    <xf numFmtId="49" fontId="31" fillId="0" borderId="47" xfId="1" applyNumberFormat="1" applyFont="1" applyBorder="1" applyAlignment="1">
      <alignment horizontal="center"/>
    </xf>
    <xf numFmtId="165" fontId="31" fillId="0" borderId="21" xfId="1" applyNumberFormat="1" applyFont="1" applyBorder="1" applyAlignment="1">
      <alignment horizontal="center"/>
    </xf>
    <xf numFmtId="49" fontId="31" fillId="0" borderId="21" xfId="1" applyNumberFormat="1" applyFont="1" applyBorder="1" applyAlignment="1">
      <alignment horizontal="center"/>
    </xf>
    <xf numFmtId="0" fontId="31" fillId="0" borderId="47" xfId="1" applyNumberFormat="1" applyFont="1" applyBorder="1" applyAlignment="1">
      <alignment horizontal="center"/>
    </xf>
    <xf numFmtId="168" fontId="31" fillId="0" borderId="48" xfId="1" applyNumberFormat="1" applyFont="1" applyFill="1" applyBorder="1" applyAlignment="1">
      <alignment horizontal="center"/>
    </xf>
    <xf numFmtId="0" fontId="31" fillId="0" borderId="49" xfId="1" applyFont="1" applyFill="1" applyBorder="1" applyAlignment="1">
      <alignment horizontal="center"/>
    </xf>
    <xf numFmtId="168" fontId="31" fillId="0" borderId="18" xfId="1" applyNumberFormat="1" applyFont="1" applyBorder="1" applyAlignment="1">
      <alignment horizontal="center"/>
    </xf>
    <xf numFmtId="0" fontId="31" fillId="0" borderId="51" xfId="1" applyFont="1" applyBorder="1" applyAlignment="1">
      <alignment horizontal="center"/>
    </xf>
    <xf numFmtId="0" fontId="31" fillId="0" borderId="0" xfId="1" applyFont="1" applyFill="1" applyBorder="1" applyAlignment="1">
      <alignment horizontal="center"/>
    </xf>
    <xf numFmtId="0" fontId="17" fillId="0" borderId="17" xfId="1" applyFont="1" applyBorder="1" applyAlignment="1">
      <alignment horizontal="center" vertical="distributed"/>
    </xf>
    <xf numFmtId="0" fontId="31" fillId="0" borderId="18" xfId="1" applyFont="1" applyBorder="1" applyAlignment="1">
      <alignment horizontal="center"/>
    </xf>
    <xf numFmtId="2" fontId="17" fillId="0" borderId="18" xfId="1" applyNumberFormat="1" applyFont="1" applyFill="1" applyBorder="1" applyAlignment="1">
      <alignment horizontal="center"/>
    </xf>
    <xf numFmtId="0" fontId="17" fillId="0" borderId="42" xfId="1" applyFont="1" applyFill="1" applyBorder="1" applyAlignment="1">
      <alignment horizontal="center" vertical="distributed"/>
    </xf>
    <xf numFmtId="0" fontId="17" fillId="0" borderId="54" xfId="1" applyFont="1" applyFill="1" applyBorder="1" applyAlignment="1">
      <alignment horizontal="center"/>
    </xf>
    <xf numFmtId="0" fontId="17" fillId="0" borderId="33" xfId="1" applyFont="1" applyFill="1" applyBorder="1" applyAlignment="1">
      <alignment horizontal="center"/>
    </xf>
    <xf numFmtId="0" fontId="17" fillId="0" borderId="34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 vertical="distributed"/>
    </xf>
    <xf numFmtId="1" fontId="18" fillId="0" borderId="17" xfId="1" applyNumberFormat="1" applyFont="1" applyFill="1" applyBorder="1" applyAlignment="1">
      <alignment horizontal="center"/>
    </xf>
    <xf numFmtId="1" fontId="18" fillId="0" borderId="47" xfId="1" applyNumberFormat="1" applyFont="1" applyFill="1" applyBorder="1" applyAlignment="1">
      <alignment horizontal="center"/>
    </xf>
    <xf numFmtId="49" fontId="31" fillId="0" borderId="35" xfId="1" applyNumberFormat="1" applyFont="1" applyFill="1" applyBorder="1" applyAlignment="1">
      <alignment horizontal="center"/>
    </xf>
    <xf numFmtId="49" fontId="31" fillId="0" borderId="23" xfId="1" applyNumberFormat="1" applyFont="1" applyBorder="1" applyAlignment="1">
      <alignment horizontal="center"/>
    </xf>
    <xf numFmtId="0" fontId="31" fillId="0" borderId="23" xfId="1" applyNumberFormat="1" applyFont="1" applyBorder="1" applyAlignment="1">
      <alignment horizontal="center"/>
    </xf>
    <xf numFmtId="0" fontId="17" fillId="0" borderId="22" xfId="1" applyNumberFormat="1" applyFont="1" applyBorder="1" applyAlignment="1">
      <alignment horizontal="center" vertical="distributed"/>
    </xf>
    <xf numFmtId="1" fontId="18" fillId="0" borderId="30" xfId="1" applyNumberFormat="1" applyFont="1" applyFill="1" applyBorder="1" applyAlignment="1">
      <alignment horizontal="center"/>
    </xf>
    <xf numFmtId="49" fontId="31" fillId="0" borderId="35" xfId="1" applyNumberFormat="1" applyFont="1" applyBorder="1" applyAlignment="1">
      <alignment horizontal="center"/>
    </xf>
    <xf numFmtId="1" fontId="18" fillId="0" borderId="55" xfId="1" applyNumberFormat="1" applyFont="1" applyFill="1" applyBorder="1" applyAlignment="1">
      <alignment horizontal="center"/>
    </xf>
    <xf numFmtId="0" fontId="31" fillId="0" borderId="35" xfId="1" applyNumberFormat="1" applyFont="1" applyBorder="1" applyAlignment="1">
      <alignment horizontal="center"/>
    </xf>
    <xf numFmtId="1" fontId="18" fillId="0" borderId="24" xfId="1" applyNumberFormat="1" applyFont="1" applyFill="1" applyBorder="1" applyAlignment="1">
      <alignment horizontal="center"/>
    </xf>
    <xf numFmtId="0" fontId="31" fillId="0" borderId="56" xfId="1" applyNumberFormat="1" applyFont="1" applyBorder="1" applyAlignment="1">
      <alignment horizontal="center"/>
    </xf>
    <xf numFmtId="0" fontId="31" fillId="0" borderId="33" xfId="1" applyNumberFormat="1" applyFont="1" applyBorder="1" applyAlignment="1">
      <alignment horizontal="center"/>
    </xf>
    <xf numFmtId="1" fontId="18" fillId="0" borderId="51" xfId="1" applyNumberFormat="1" applyFont="1" applyFill="1" applyBorder="1" applyAlignment="1">
      <alignment horizontal="center"/>
    </xf>
    <xf numFmtId="49" fontId="31" fillId="0" borderId="57" xfId="1" applyNumberFormat="1" applyFont="1" applyBorder="1" applyAlignment="1">
      <alignment horizontal="center"/>
    </xf>
    <xf numFmtId="165" fontId="31" fillId="0" borderId="23" xfId="1" applyNumberFormat="1" applyFont="1" applyBorder="1" applyAlignment="1">
      <alignment horizontal="center"/>
    </xf>
    <xf numFmtId="168" fontId="31" fillId="0" borderId="23" xfId="1" applyNumberFormat="1" applyFont="1" applyBorder="1" applyAlignment="1">
      <alignment horizontal="center"/>
    </xf>
    <xf numFmtId="2" fontId="18" fillId="0" borderId="0" xfId="1" applyNumberFormat="1" applyFont="1" applyFill="1" applyBorder="1" applyAlignment="1">
      <alignment horizontal="center"/>
    </xf>
    <xf numFmtId="0" fontId="17" fillId="0" borderId="22" xfId="1" applyFont="1" applyBorder="1" applyAlignment="1">
      <alignment horizontal="center" vertical="distributed"/>
    </xf>
    <xf numFmtId="0" fontId="31" fillId="0" borderId="23" xfId="1" applyFont="1" applyBorder="1" applyAlignment="1">
      <alignment horizontal="center"/>
    </xf>
    <xf numFmtId="2" fontId="17" fillId="0" borderId="23" xfId="1" applyNumberFormat="1" applyFont="1" applyFill="1" applyBorder="1" applyAlignment="1">
      <alignment horizontal="center"/>
    </xf>
    <xf numFmtId="0" fontId="17" fillId="0" borderId="45" xfId="1" applyFont="1" applyFill="1" applyBorder="1" applyAlignment="1">
      <alignment horizontal="center" vertical="distributed"/>
    </xf>
    <xf numFmtId="0" fontId="20" fillId="0" borderId="17" xfId="1" applyFont="1" applyFill="1" applyBorder="1" applyAlignment="1">
      <alignment horizontal="center"/>
    </xf>
    <xf numFmtId="1" fontId="25" fillId="0" borderId="35" xfId="1" applyNumberFormat="1" applyFont="1" applyFill="1" applyBorder="1" applyAlignment="1">
      <alignment horizontal="center"/>
    </xf>
    <xf numFmtId="1" fontId="25" fillId="0" borderId="24" xfId="1" applyNumberFormat="1" applyFont="1" applyFill="1" applyBorder="1" applyAlignment="1">
      <alignment horizontal="center"/>
    </xf>
    <xf numFmtId="2" fontId="17" fillId="0" borderId="0" xfId="1" applyNumberFormat="1" applyBorder="1"/>
    <xf numFmtId="49" fontId="31" fillId="0" borderId="58" xfId="1" applyNumberFormat="1" applyFont="1" applyFill="1" applyBorder="1" applyAlignment="1">
      <alignment horizontal="center"/>
    </xf>
    <xf numFmtId="49" fontId="31" fillId="0" borderId="27" xfId="1" applyNumberFormat="1" applyFont="1" applyBorder="1" applyAlignment="1">
      <alignment horizontal="center"/>
    </xf>
    <xf numFmtId="0" fontId="31" fillId="0" borderId="27" xfId="1" applyNumberFormat="1" applyFont="1" applyBorder="1" applyAlignment="1">
      <alignment horizontal="center"/>
    </xf>
    <xf numFmtId="0" fontId="17" fillId="0" borderId="59" xfId="1" applyNumberFormat="1" applyFont="1" applyBorder="1" applyAlignment="1">
      <alignment horizontal="center" vertical="distributed"/>
    </xf>
    <xf numFmtId="49" fontId="31" fillId="0" borderId="58" xfId="1" applyNumberFormat="1" applyFont="1" applyBorder="1" applyAlignment="1">
      <alignment horizontal="center"/>
    </xf>
    <xf numFmtId="1" fontId="18" fillId="0" borderId="60" xfId="1" applyNumberFormat="1" applyFont="1" applyFill="1" applyBorder="1" applyAlignment="1">
      <alignment horizontal="center"/>
    </xf>
    <xf numFmtId="0" fontId="31" fillId="0" borderId="58" xfId="1" applyNumberFormat="1" applyFont="1" applyBorder="1" applyAlignment="1">
      <alignment horizontal="center"/>
    </xf>
    <xf numFmtId="1" fontId="18" fillId="0" borderId="61" xfId="1" applyNumberFormat="1" applyFont="1" applyFill="1" applyBorder="1" applyAlignment="1">
      <alignment horizontal="center"/>
    </xf>
    <xf numFmtId="0" fontId="31" fillId="0" borderId="62" xfId="1" applyNumberFormat="1" applyFont="1" applyBorder="1" applyAlignment="1">
      <alignment horizontal="center"/>
    </xf>
    <xf numFmtId="1" fontId="18" fillId="0" borderId="44" xfId="1" applyNumberFormat="1" applyFont="1" applyFill="1" applyBorder="1" applyAlignment="1">
      <alignment horizontal="center"/>
    </xf>
    <xf numFmtId="49" fontId="31" fillId="0" borderId="63" xfId="1" applyNumberFormat="1" applyFont="1" applyBorder="1" applyAlignment="1">
      <alignment horizontal="center"/>
    </xf>
    <xf numFmtId="165" fontId="31" fillId="0" borderId="27" xfId="1" applyNumberFormat="1" applyFont="1" applyBorder="1" applyAlignment="1">
      <alignment horizontal="center"/>
    </xf>
    <xf numFmtId="168" fontId="31" fillId="0" borderId="27" xfId="1" applyNumberFormat="1" applyFont="1" applyBorder="1" applyAlignment="1">
      <alignment horizontal="center"/>
    </xf>
    <xf numFmtId="0" fontId="17" fillId="0" borderId="59" xfId="1" applyFont="1" applyBorder="1" applyAlignment="1">
      <alignment horizontal="center" vertical="distributed"/>
    </xf>
    <xf numFmtId="0" fontId="31" fillId="0" borderId="27" xfId="1" applyFont="1" applyBorder="1" applyAlignment="1">
      <alignment horizontal="center"/>
    </xf>
    <xf numFmtId="2" fontId="17" fillId="0" borderId="27" xfId="1" applyNumberFormat="1" applyFont="1" applyFill="1" applyBorder="1" applyAlignment="1">
      <alignment horizontal="center"/>
    </xf>
    <xf numFmtId="0" fontId="17" fillId="0" borderId="44" xfId="1" applyFont="1" applyFill="1" applyBorder="1" applyAlignment="1">
      <alignment horizontal="center" vertical="distributed"/>
    </xf>
    <xf numFmtId="1" fontId="17" fillId="0" borderId="0" xfId="1" applyNumberFormat="1" applyFont="1" applyFill="1" applyBorder="1" applyAlignment="1">
      <alignment horizontal="center" vertical="distributed"/>
    </xf>
    <xf numFmtId="0" fontId="17" fillId="0" borderId="11" xfId="1" applyBorder="1" applyAlignment="1">
      <alignment horizontal="center"/>
    </xf>
    <xf numFmtId="1" fontId="18" fillId="0" borderId="12" xfId="1" applyNumberFormat="1" applyFont="1" applyBorder="1" applyAlignment="1">
      <alignment horizontal="center"/>
    </xf>
    <xf numFmtId="1" fontId="17" fillId="0" borderId="40" xfId="1" applyNumberFormat="1" applyBorder="1"/>
    <xf numFmtId="1" fontId="18" fillId="0" borderId="29" xfId="1" applyNumberFormat="1" applyFont="1" applyBorder="1" applyAlignment="1">
      <alignment horizontal="center"/>
    </xf>
    <xf numFmtId="1" fontId="17" fillId="36" borderId="0" xfId="1" applyNumberFormat="1" applyFill="1"/>
    <xf numFmtId="1" fontId="17" fillId="0" borderId="64" xfId="1" applyNumberFormat="1" applyBorder="1"/>
    <xf numFmtId="1" fontId="18" fillId="0" borderId="65" xfId="1" applyNumberFormat="1" applyFont="1" applyBorder="1" applyAlignment="1">
      <alignment horizontal="center"/>
    </xf>
    <xf numFmtId="1" fontId="18" fillId="0" borderId="14" xfId="1" applyNumberFormat="1" applyFont="1" applyBorder="1" applyAlignment="1">
      <alignment horizontal="center"/>
    </xf>
    <xf numFmtId="1" fontId="17" fillId="0" borderId="66" xfId="1" applyNumberFormat="1" applyBorder="1"/>
    <xf numFmtId="1" fontId="17" fillId="0" borderId="43" xfId="1" applyNumberFormat="1" applyBorder="1"/>
    <xf numFmtId="1" fontId="18" fillId="0" borderId="64" xfId="1" applyNumberFormat="1" applyFont="1" applyBorder="1" applyAlignment="1">
      <alignment horizontal="center"/>
    </xf>
    <xf numFmtId="1" fontId="18" fillId="0" borderId="40" xfId="1" applyNumberFormat="1" applyFont="1" applyBorder="1" applyAlignment="1">
      <alignment horizontal="center"/>
    </xf>
    <xf numFmtId="1" fontId="18" fillId="0" borderId="0" xfId="1" applyNumberFormat="1" applyFont="1" applyFill="1" applyBorder="1" applyAlignment="1">
      <alignment horizontal="center"/>
    </xf>
    <xf numFmtId="1" fontId="18" fillId="0" borderId="10" xfId="1" applyNumberFormat="1" applyFont="1" applyBorder="1" applyAlignment="1">
      <alignment horizontal="center"/>
    </xf>
    <xf numFmtId="1" fontId="22" fillId="0" borderId="43" xfId="1" applyNumberFormat="1" applyFont="1" applyBorder="1" applyAlignment="1">
      <alignment horizontal="center"/>
    </xf>
    <xf numFmtId="1" fontId="22" fillId="0" borderId="12" xfId="1" applyNumberFormat="1" applyFont="1" applyBorder="1" applyAlignment="1">
      <alignment horizontal="center"/>
    </xf>
    <xf numFmtId="1" fontId="18" fillId="0" borderId="10" xfId="1" applyNumberFormat="1" applyFont="1" applyBorder="1" applyAlignment="1">
      <alignment horizontal="center"/>
    </xf>
    <xf numFmtId="1" fontId="18" fillId="0" borderId="12" xfId="1" applyNumberFormat="1" applyFont="1" applyBorder="1" applyAlignment="1">
      <alignment horizontal="center"/>
    </xf>
    <xf numFmtId="2" fontId="32" fillId="0" borderId="0" xfId="1" applyNumberFormat="1" applyFont="1" applyBorder="1" applyAlignment="1">
      <alignment horizontal="center"/>
    </xf>
    <xf numFmtId="2" fontId="32" fillId="0" borderId="0" xfId="1" applyNumberFormat="1" applyFont="1" applyBorder="1" applyAlignment="1"/>
    <xf numFmtId="0" fontId="33" fillId="0" borderId="0" xfId="1" applyFont="1" applyAlignment="1">
      <alignment horizontal="center"/>
    </xf>
    <xf numFmtId="2" fontId="32" fillId="0" borderId="0" xfId="1" applyNumberFormat="1" applyFont="1" applyBorder="1"/>
    <xf numFmtId="0" fontId="33" fillId="0" borderId="0" xfId="1" applyFont="1"/>
    <xf numFmtId="0" fontId="34" fillId="0" borderId="0" xfId="1" applyFont="1"/>
    <xf numFmtId="2" fontId="35" fillId="0" borderId="0" xfId="1" applyNumberFormat="1" applyFont="1" applyBorder="1"/>
    <xf numFmtId="2" fontId="18" fillId="0" borderId="50" xfId="1" applyNumberFormat="1" applyFont="1" applyBorder="1" applyAlignment="1"/>
    <xf numFmtId="2" fontId="36" fillId="0" borderId="50" xfId="1" applyNumberFormat="1" applyFont="1" applyBorder="1"/>
    <xf numFmtId="0" fontId="17" fillId="0" borderId="0" xfId="1" applyFill="1" applyBorder="1"/>
    <xf numFmtId="0" fontId="33" fillId="0" borderId="0" xfId="1" applyFont="1" applyBorder="1" applyAlignment="1">
      <alignment horizontal="center"/>
    </xf>
    <xf numFmtId="0" fontId="33" fillId="0" borderId="0" xfId="1" applyFont="1" applyBorder="1"/>
    <xf numFmtId="0" fontId="34" fillId="0" borderId="0" xfId="1" applyFont="1" applyBorder="1"/>
    <xf numFmtId="0" fontId="17" fillId="34" borderId="0" xfId="1" applyFill="1" applyBorder="1"/>
    <xf numFmtId="2" fontId="36" fillId="0" borderId="41" xfId="1" applyNumberFormat="1" applyFont="1" applyBorder="1"/>
    <xf numFmtId="165" fontId="32" fillId="0" borderId="0" xfId="1" applyNumberFormat="1" applyFont="1" applyBorder="1" applyAlignment="1">
      <alignment horizontal="center"/>
    </xf>
    <xf numFmtId="0" fontId="37" fillId="0" borderId="0" xfId="1" applyFont="1" applyBorder="1" applyAlignment="1"/>
    <xf numFmtId="165" fontId="32" fillId="0" borderId="0" xfId="1" applyNumberFormat="1" applyFont="1" applyBorder="1"/>
    <xf numFmtId="165" fontId="35" fillId="0" borderId="0" xfId="1" applyNumberFormat="1" applyFont="1" applyBorder="1"/>
    <xf numFmtId="165" fontId="36" fillId="0" borderId="41" xfId="1" applyNumberFormat="1" applyFont="1" applyBorder="1"/>
    <xf numFmtId="0" fontId="18" fillId="0" borderId="30" xfId="1" applyFont="1" applyBorder="1"/>
    <xf numFmtId="0" fontId="20" fillId="0" borderId="0" xfId="1" applyFont="1" applyFill="1" applyBorder="1" applyAlignment="1"/>
    <xf numFmtId="0" fontId="18" fillId="0" borderId="0" xfId="1" applyFont="1" applyBorder="1"/>
    <xf numFmtId="0" fontId="17" fillId="0" borderId="0" xfId="1" applyBorder="1" applyAlignment="1"/>
    <xf numFmtId="0" fontId="17" fillId="0" borderId="0" xfId="1" applyBorder="1" applyAlignment="1">
      <alignment horizontal="center"/>
    </xf>
    <xf numFmtId="0" fontId="18" fillId="0" borderId="0" xfId="1" applyFont="1" applyAlignment="1">
      <alignment horizontal="center"/>
    </xf>
    <xf numFmtId="0" fontId="17" fillId="0" borderId="0" xfId="1" applyFill="1" applyBorder="1" applyAlignment="1">
      <alignment vertical="distributed"/>
    </xf>
    <xf numFmtId="0" fontId="19" fillId="37" borderId="11" xfId="1" applyFont="1" applyFill="1" applyBorder="1" applyAlignment="1">
      <alignment horizontal="center" vertical="distributed"/>
    </xf>
    <xf numFmtId="0" fontId="19" fillId="37" borderId="12" xfId="1" applyFont="1" applyFill="1" applyBorder="1" applyAlignment="1">
      <alignment horizontal="center" vertical="distributed"/>
    </xf>
    <xf numFmtId="0" fontId="20" fillId="0" borderId="40" xfId="1" applyFont="1" applyBorder="1" applyAlignment="1">
      <alignment horizontal="center" vertical="center" wrapText="1"/>
    </xf>
    <xf numFmtId="0" fontId="20" fillId="0" borderId="12" xfId="1" applyFont="1" applyBorder="1" applyAlignment="1">
      <alignment horizontal="center" vertical="distributed"/>
    </xf>
    <xf numFmtId="0" fontId="20" fillId="0" borderId="11" xfId="1" applyFont="1" applyBorder="1" applyAlignment="1">
      <alignment horizontal="center" vertical="distributed"/>
    </xf>
    <xf numFmtId="0" fontId="20" fillId="0" borderId="14" xfId="1" applyFont="1" applyBorder="1" applyAlignment="1">
      <alignment horizontal="center" vertical="distributed"/>
    </xf>
    <xf numFmtId="0" fontId="20" fillId="0" borderId="40" xfId="1" applyFont="1" applyBorder="1" applyAlignment="1">
      <alignment horizontal="center" vertical="distributed"/>
    </xf>
    <xf numFmtId="0" fontId="20" fillId="0" borderId="0" xfId="1" applyFont="1" applyAlignment="1">
      <alignment vertical="distributed"/>
    </xf>
    <xf numFmtId="0" fontId="20" fillId="0" borderId="16" xfId="1" applyFont="1" applyBorder="1" applyAlignment="1">
      <alignment horizontal="center" vertical="distributed"/>
    </xf>
    <xf numFmtId="0" fontId="20" fillId="0" borderId="43" xfId="1" applyFont="1" applyBorder="1" applyAlignment="1">
      <alignment horizontal="center" vertical="distributed"/>
    </xf>
    <xf numFmtId="0" fontId="20" fillId="0" borderId="16" xfId="1" applyFont="1" applyBorder="1" applyAlignment="1">
      <alignment horizontal="center" vertical="center" wrapText="1"/>
    </xf>
    <xf numFmtId="0" fontId="20" fillId="0" borderId="43" xfId="1" applyFont="1" applyBorder="1" applyAlignment="1">
      <alignment horizontal="center" vertical="center" wrapText="1"/>
    </xf>
    <xf numFmtId="0" fontId="17" fillId="0" borderId="67" xfId="1" applyFont="1" applyBorder="1" applyAlignment="1">
      <alignment horizontal="center" vertical="distributed"/>
    </xf>
    <xf numFmtId="0" fontId="17" fillId="0" borderId="18" xfId="1" applyFont="1" applyBorder="1" applyAlignment="1">
      <alignment horizontal="center" vertical="distributed"/>
    </xf>
    <xf numFmtId="0" fontId="17" fillId="0" borderId="50" xfId="1" applyFont="1" applyBorder="1" applyAlignment="1">
      <alignment horizontal="center" vertical="distributed"/>
    </xf>
    <xf numFmtId="0" fontId="17" fillId="0" borderId="48" xfId="1" applyFont="1" applyBorder="1" applyAlignment="1">
      <alignment horizontal="center" vertical="distributed"/>
    </xf>
    <xf numFmtId="0" fontId="17" fillId="0" borderId="0" xfId="1" applyFont="1" applyAlignment="1">
      <alignment vertical="distributed"/>
    </xf>
    <xf numFmtId="2" fontId="17" fillId="0" borderId="55" xfId="1" applyNumberFormat="1" applyFont="1" applyFill="1" applyBorder="1" applyAlignment="1">
      <alignment horizontal="center"/>
    </xf>
    <xf numFmtId="2" fontId="17" fillId="0" borderId="41" xfId="1" applyNumberFormat="1" applyFont="1" applyFill="1" applyBorder="1" applyAlignment="1">
      <alignment horizontal="center"/>
    </xf>
    <xf numFmtId="2" fontId="17" fillId="0" borderId="0" xfId="1" applyNumberFormat="1" applyFont="1" applyFill="1" applyBorder="1" applyAlignment="1">
      <alignment horizontal="center"/>
    </xf>
    <xf numFmtId="4" fontId="17" fillId="0" borderId="23" xfId="1" applyNumberFormat="1" applyFont="1" applyFill="1" applyBorder="1" applyAlignment="1">
      <alignment horizontal="center"/>
    </xf>
    <xf numFmtId="4" fontId="17" fillId="0" borderId="22" xfId="1" applyNumberFormat="1" applyFont="1" applyFill="1" applyBorder="1" applyAlignment="1">
      <alignment horizontal="center"/>
    </xf>
    <xf numFmtId="4" fontId="17" fillId="0" borderId="35" xfId="1" applyNumberFormat="1" applyFont="1" applyFill="1" applyBorder="1" applyAlignment="1">
      <alignment horizontal="center"/>
    </xf>
    <xf numFmtId="4" fontId="17" fillId="0" borderId="37" xfId="1" applyNumberFormat="1" applyFont="1" applyFill="1" applyBorder="1" applyAlignment="1">
      <alignment horizontal="center"/>
    </xf>
    <xf numFmtId="2" fontId="18" fillId="0" borderId="28" xfId="1" applyNumberFormat="1" applyFont="1" applyBorder="1" applyAlignment="1">
      <alignment horizontal="center"/>
    </xf>
    <xf numFmtId="4" fontId="18" fillId="0" borderId="14" xfId="1" applyNumberFormat="1" applyFont="1" applyBorder="1" applyAlignment="1">
      <alignment horizontal="center"/>
    </xf>
    <xf numFmtId="4" fontId="18" fillId="0" borderId="10" xfId="1" applyNumberFormat="1" applyFont="1" applyBorder="1" applyAlignment="1">
      <alignment horizontal="center"/>
    </xf>
    <xf numFmtId="4" fontId="18" fillId="0" borderId="40" xfId="1" applyNumberFormat="1" applyFont="1" applyBorder="1" applyAlignment="1">
      <alignment horizontal="center"/>
    </xf>
    <xf numFmtId="0" fontId="22" fillId="0" borderId="0" xfId="1" applyFont="1" applyBorder="1" applyAlignment="1">
      <alignment horizontal="center"/>
    </xf>
    <xf numFmtId="165" fontId="22" fillId="0" borderId="0" xfId="1" applyNumberFormat="1" applyFont="1" applyBorder="1" applyAlignment="1">
      <alignment horizontal="center"/>
    </xf>
    <xf numFmtId="0" fontId="20" fillId="0" borderId="0" xfId="1" applyFont="1" applyFill="1" applyBorder="1" applyAlignment="1">
      <alignment horizontal="left"/>
    </xf>
    <xf numFmtId="0" fontId="20" fillId="0" borderId="30" xfId="1" applyFont="1" applyFill="1" applyBorder="1" applyAlignment="1">
      <alignment horizontal="left"/>
    </xf>
    <xf numFmtId="0" fontId="20" fillId="0" borderId="0" xfId="1" applyFont="1" applyBorder="1" applyAlignment="1">
      <alignment horizontal="left"/>
    </xf>
    <xf numFmtId="0" fontId="20" fillId="0" borderId="0" xfId="1" applyFont="1" applyAlignment="1">
      <alignment horizontal="center"/>
    </xf>
    <xf numFmtId="0" fontId="17" fillId="0" borderId="0" xfId="1" applyAlignment="1">
      <alignment horizontal="left"/>
    </xf>
    <xf numFmtId="0" fontId="17" fillId="0" borderId="30" xfId="1" applyBorder="1" applyAlignment="1">
      <alignment horizontal="left"/>
    </xf>
    <xf numFmtId="0" fontId="20" fillId="0" borderId="0" xfId="1" applyFont="1"/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ейтральный 2" xfId="35"/>
    <cellStyle name="Обычный" xfId="0" builtinId="0"/>
    <cellStyle name="Обычный 2" xfId="36"/>
    <cellStyle name="Обычный 2 5" xfId="1"/>
    <cellStyle name="Обычный 3" xfId="37"/>
    <cellStyle name="Обычный_Таблица для внесения показаний-ИЮЛЬ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Финансовый 2" xfId="45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6.33.4\Volume_1\&#1057;&#1059;&#1056;&#1069;&#1052;\&#1064;&#1045;&#1060;%20&#1057;&#1059;&#1056;&#1069;&#1052;\&#1054;&#1058;&#1063;&#1045;&#1058;&#1067;\&#1057;&#1059;&#1058;&#1054;&#1063;&#1053;&#1067;&#1045;\&#1057;&#1091;&#1090;&#1086;&#1095;&#1085;&#1099;&#1077;%20&#1080;&#1102;&#1085;&#1100;-2017\&#1057;&#1091;&#1090;&#1086;&#1095;&#1085;&#1099;&#1077;%20&#1079;&#1072;&#1084;&#1077;&#1088;&#1099;%20&#1080;&#1102;&#1085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мпино"/>
      <sheetName val="Н-юганск, СИнг,Чеус"/>
      <sheetName val="Расчет Пойк"/>
      <sheetName val="Пойковский"/>
      <sheetName val="Расчет ТЭ"/>
      <sheetName val="Каркат."/>
      <sheetName val="ЭН"/>
      <sheetName val="Общий"/>
      <sheetName val="ОАО &quot;ПЭС&quot;"/>
      <sheetName val="потребители"/>
    </sheetNames>
    <sheetDataSet>
      <sheetData sheetId="0">
        <row r="8">
          <cell r="C8">
            <v>5817.2050000000008</v>
          </cell>
        </row>
        <row r="9">
          <cell r="C9">
            <v>5817.2410000000009</v>
          </cell>
          <cell r="E9">
            <v>86</v>
          </cell>
        </row>
        <row r="10">
          <cell r="C10">
            <v>5817.2680000000009</v>
          </cell>
          <cell r="E10">
            <v>65</v>
          </cell>
        </row>
        <row r="11">
          <cell r="C11">
            <v>5817.295000000001</v>
          </cell>
          <cell r="E11">
            <v>65</v>
          </cell>
        </row>
        <row r="12">
          <cell r="C12">
            <v>5817.3220000000019</v>
          </cell>
          <cell r="E12">
            <v>65</v>
          </cell>
        </row>
        <row r="13">
          <cell r="C13">
            <v>5817.3670000000011</v>
          </cell>
          <cell r="E13">
            <v>108</v>
          </cell>
        </row>
        <row r="14">
          <cell r="C14">
            <v>5817.4120000000012</v>
          </cell>
          <cell r="E14">
            <v>108</v>
          </cell>
        </row>
        <row r="15">
          <cell r="C15">
            <v>5817.4660000000013</v>
          </cell>
          <cell r="E15">
            <v>130</v>
          </cell>
        </row>
        <row r="16">
          <cell r="C16">
            <v>5817.52</v>
          </cell>
          <cell r="E16">
            <v>130</v>
          </cell>
        </row>
        <row r="17">
          <cell r="C17">
            <v>5817.5650000000005</v>
          </cell>
          <cell r="E17">
            <v>108</v>
          </cell>
        </row>
        <row r="18">
          <cell r="C18">
            <v>5817.6190000000006</v>
          </cell>
          <cell r="E18">
            <v>130</v>
          </cell>
        </row>
        <row r="19">
          <cell r="C19">
            <v>5817.6640000000007</v>
          </cell>
          <cell r="E19">
            <v>108</v>
          </cell>
        </row>
        <row r="20">
          <cell r="C20">
            <v>5817.7179999999998</v>
          </cell>
          <cell r="E20">
            <v>130</v>
          </cell>
        </row>
        <row r="21">
          <cell r="C21">
            <v>5817.7629999999999</v>
          </cell>
          <cell r="E21">
            <v>108</v>
          </cell>
        </row>
        <row r="22">
          <cell r="C22">
            <v>5817.8169999999991</v>
          </cell>
          <cell r="E22">
            <v>130</v>
          </cell>
        </row>
        <row r="23">
          <cell r="C23">
            <v>5817.8709999999992</v>
          </cell>
          <cell r="E23">
            <v>130</v>
          </cell>
        </row>
        <row r="24">
          <cell r="C24">
            <v>5817.9249999999993</v>
          </cell>
          <cell r="E24">
            <v>130</v>
          </cell>
        </row>
        <row r="25">
          <cell r="C25">
            <v>5817.9699999999984</v>
          </cell>
          <cell r="E25">
            <v>108</v>
          </cell>
        </row>
        <row r="26">
          <cell r="C26">
            <v>5818.0239999999985</v>
          </cell>
          <cell r="E26">
            <v>130</v>
          </cell>
        </row>
        <row r="27">
          <cell r="C27">
            <v>5818.0779999999977</v>
          </cell>
          <cell r="E27">
            <v>130</v>
          </cell>
        </row>
        <row r="28">
          <cell r="C28">
            <v>5818.1319999999978</v>
          </cell>
          <cell r="E28">
            <v>130</v>
          </cell>
        </row>
        <row r="29">
          <cell r="C29">
            <v>5818.1859999999979</v>
          </cell>
          <cell r="E29">
            <v>130</v>
          </cell>
        </row>
        <row r="30">
          <cell r="C30">
            <v>5818.2399999999971</v>
          </cell>
          <cell r="E30">
            <v>130</v>
          </cell>
        </row>
        <row r="31">
          <cell r="C31">
            <v>5818.2849999999971</v>
          </cell>
          <cell r="E31">
            <v>108</v>
          </cell>
        </row>
        <row r="32">
          <cell r="C32">
            <v>5818.3299999999972</v>
          </cell>
          <cell r="E32">
            <v>108</v>
          </cell>
        </row>
      </sheetData>
      <sheetData sheetId="1">
        <row r="5">
          <cell r="AJ5" t="str">
            <v>ТП Екатеринбург-2000</v>
          </cell>
        </row>
        <row r="7">
          <cell r="C7">
            <v>11632.857</v>
          </cell>
          <cell r="E7">
            <v>2963.4659999999999</v>
          </cell>
          <cell r="J7">
            <v>55836.260000000009</v>
          </cell>
          <cell r="L7">
            <v>6417.9269999999997</v>
          </cell>
          <cell r="N7">
            <v>49082.860000000015</v>
          </cell>
          <cell r="P7">
            <v>15239.067999999992</v>
          </cell>
          <cell r="R7">
            <v>1157.7010000000012</v>
          </cell>
          <cell r="T7">
            <v>8262.7500000000018</v>
          </cell>
          <cell r="V7">
            <v>22071.909999999996</v>
          </cell>
          <cell r="X7">
            <v>1148.9339999999995</v>
          </cell>
          <cell r="Z7">
            <v>24.71</v>
          </cell>
          <cell r="AB7">
            <v>435.20200000000011</v>
          </cell>
          <cell r="AD7">
            <v>272.89</v>
          </cell>
          <cell r="AF7">
            <v>26332.739999999998</v>
          </cell>
          <cell r="AH7">
            <v>24282.46</v>
          </cell>
          <cell r="AJ7">
            <v>54054.437000000005</v>
          </cell>
          <cell r="AL7">
            <v>11653.74</v>
          </cell>
          <cell r="AP7">
            <v>9069.8369999999995</v>
          </cell>
          <cell r="AR7">
            <v>738.29</v>
          </cell>
          <cell r="AT7">
            <v>1774.777</v>
          </cell>
          <cell r="AV7">
            <v>8481.0020000000004</v>
          </cell>
          <cell r="AX7">
            <v>8845.6499999999978</v>
          </cell>
          <cell r="AZ7">
            <v>31057.997999999996</v>
          </cell>
          <cell r="BB7">
            <v>10700.1</v>
          </cell>
          <cell r="BD7">
            <v>3755.5919999999992</v>
          </cell>
        </row>
        <row r="8">
          <cell r="C8">
            <v>11633.411</v>
          </cell>
          <cell r="E8">
            <v>2963.4659999999999</v>
          </cell>
          <cell r="J8">
            <v>55836.530000000006</v>
          </cell>
          <cell r="L8">
            <v>6418.6040000000003</v>
          </cell>
          <cell r="N8">
            <v>49082.950000000012</v>
          </cell>
          <cell r="P8">
            <v>15239.157999999992</v>
          </cell>
          <cell r="R8">
            <v>1157.7910000000011</v>
          </cell>
          <cell r="T8">
            <v>8262.9300000000021</v>
          </cell>
          <cell r="V8">
            <v>22072.089999999997</v>
          </cell>
          <cell r="X8">
            <v>1148.9789999999996</v>
          </cell>
          <cell r="Z8">
            <v>24.71</v>
          </cell>
          <cell r="AB8">
            <v>435.24700000000013</v>
          </cell>
          <cell r="AD8">
            <v>272.89</v>
          </cell>
          <cell r="AF8">
            <v>26332.92</v>
          </cell>
          <cell r="AH8">
            <v>24282.735000000001</v>
          </cell>
          <cell r="AJ8">
            <v>54057.698000000004</v>
          </cell>
          <cell r="AL8">
            <v>11653.74</v>
          </cell>
          <cell r="AP8">
            <v>9070.1939999999995</v>
          </cell>
          <cell r="AR8">
            <v>738.56</v>
          </cell>
          <cell r="AT8">
            <v>1774.789</v>
          </cell>
          <cell r="AV8">
            <v>8481.152</v>
          </cell>
          <cell r="AX8">
            <v>8845.739999999998</v>
          </cell>
          <cell r="AZ8">
            <v>31058.087999999996</v>
          </cell>
          <cell r="BB8">
            <v>10700.1</v>
          </cell>
          <cell r="BD8">
            <v>3755.9419999999991</v>
          </cell>
        </row>
        <row r="9">
          <cell r="C9">
            <v>11633.938</v>
          </cell>
          <cell r="E9">
            <v>2963.4659999999999</v>
          </cell>
          <cell r="J9">
            <v>55836.710000000006</v>
          </cell>
          <cell r="L9">
            <v>6419.098</v>
          </cell>
          <cell r="N9">
            <v>49083.040000000008</v>
          </cell>
          <cell r="P9">
            <v>15239.247999999992</v>
          </cell>
          <cell r="R9">
            <v>1157.881000000001</v>
          </cell>
          <cell r="T9">
            <v>8263.1100000000024</v>
          </cell>
          <cell r="V9">
            <v>22072.269999999997</v>
          </cell>
          <cell r="X9">
            <v>1149.0329999999997</v>
          </cell>
          <cell r="Z9">
            <v>24.71</v>
          </cell>
          <cell r="AB9">
            <v>435.3010000000001</v>
          </cell>
          <cell r="AD9">
            <v>272.89</v>
          </cell>
          <cell r="AF9">
            <v>26333.1</v>
          </cell>
          <cell r="AH9">
            <v>24282.955000000002</v>
          </cell>
          <cell r="AJ9">
            <v>54060.866000000002</v>
          </cell>
          <cell r="AL9">
            <v>11653.74</v>
          </cell>
          <cell r="AP9">
            <v>9070.5409999999993</v>
          </cell>
          <cell r="AR9">
            <v>738.82999999999993</v>
          </cell>
          <cell r="AT9">
            <v>1774.796</v>
          </cell>
          <cell r="AV9">
            <v>8481.2900000000009</v>
          </cell>
          <cell r="AX9">
            <v>8845.8299999999981</v>
          </cell>
          <cell r="AZ9">
            <v>31058.177999999996</v>
          </cell>
          <cell r="BB9">
            <v>10700.1</v>
          </cell>
          <cell r="BD9">
            <v>3756.291999999999</v>
          </cell>
        </row>
        <row r="10">
          <cell r="C10">
            <v>11634.45</v>
          </cell>
          <cell r="E10">
            <v>2963.4659999999999</v>
          </cell>
          <cell r="J10">
            <v>55836.890000000007</v>
          </cell>
          <cell r="L10">
            <v>6419.5649999999996</v>
          </cell>
          <cell r="N10">
            <v>49083.130000000005</v>
          </cell>
          <cell r="P10">
            <v>15239.427999999993</v>
          </cell>
          <cell r="R10">
            <v>1157.9710000000009</v>
          </cell>
          <cell r="T10">
            <v>8263.2900000000027</v>
          </cell>
          <cell r="V10">
            <v>22072.449999999997</v>
          </cell>
          <cell r="X10">
            <v>1149.0869999999998</v>
          </cell>
          <cell r="Z10">
            <v>24.71</v>
          </cell>
          <cell r="AB10">
            <v>435.35500000000008</v>
          </cell>
          <cell r="AD10">
            <v>272.89</v>
          </cell>
          <cell r="AF10">
            <v>26333.279999999999</v>
          </cell>
          <cell r="AH10">
            <v>24283.175000000003</v>
          </cell>
          <cell r="AJ10">
            <v>54064.048999999999</v>
          </cell>
          <cell r="AL10">
            <v>11653.74</v>
          </cell>
          <cell r="AP10">
            <v>9070.8700000000008</v>
          </cell>
          <cell r="AR10">
            <v>739.09999999999991</v>
          </cell>
          <cell r="AT10">
            <v>1774.8019999999999</v>
          </cell>
          <cell r="AV10">
            <v>8481.4189999999999</v>
          </cell>
          <cell r="AX10">
            <v>8846.0099999999984</v>
          </cell>
          <cell r="AZ10">
            <v>31058.267999999996</v>
          </cell>
          <cell r="BB10">
            <v>10700.1</v>
          </cell>
          <cell r="BD10">
            <v>3756.541999999999</v>
          </cell>
        </row>
        <row r="11">
          <cell r="C11">
            <v>11634.962</v>
          </cell>
          <cell r="E11">
            <v>2963.4659999999999</v>
          </cell>
          <cell r="J11">
            <v>55837.16</v>
          </cell>
          <cell r="L11">
            <v>6419.9849999999997</v>
          </cell>
          <cell r="N11">
            <v>49083.310000000005</v>
          </cell>
          <cell r="P11">
            <v>15239.517999999993</v>
          </cell>
          <cell r="R11">
            <v>1158.151000000001</v>
          </cell>
          <cell r="T11">
            <v>8263.470000000003</v>
          </cell>
          <cell r="V11">
            <v>22072.629999999997</v>
          </cell>
          <cell r="X11">
            <v>1149.1409999999998</v>
          </cell>
          <cell r="Z11">
            <v>24.71</v>
          </cell>
          <cell r="AB11">
            <v>435.40900000000005</v>
          </cell>
          <cell r="AD11">
            <v>272.89</v>
          </cell>
          <cell r="AF11">
            <v>26333.46</v>
          </cell>
          <cell r="AH11">
            <v>24283.366999999998</v>
          </cell>
          <cell r="AJ11">
            <v>54067.17</v>
          </cell>
          <cell r="AL11">
            <v>11653.74</v>
          </cell>
          <cell r="AP11">
            <v>9071.1890000000003</v>
          </cell>
          <cell r="AR11">
            <v>739.45999999999992</v>
          </cell>
          <cell r="AT11">
            <v>1774.808</v>
          </cell>
          <cell r="AV11">
            <v>8481.5409999999993</v>
          </cell>
          <cell r="AX11">
            <v>8846.0999999999985</v>
          </cell>
          <cell r="AZ11">
            <v>31058.357999999997</v>
          </cell>
          <cell r="BB11">
            <v>10700.1</v>
          </cell>
          <cell r="BD11">
            <v>3756.8919999999989</v>
          </cell>
        </row>
        <row r="12">
          <cell r="C12">
            <v>11635.465</v>
          </cell>
          <cell r="E12">
            <v>2963.4659999999999</v>
          </cell>
          <cell r="J12">
            <v>55837.520000000004</v>
          </cell>
          <cell r="L12">
            <v>6420.549</v>
          </cell>
          <cell r="N12">
            <v>49083.58</v>
          </cell>
          <cell r="P12">
            <v>15239.697999999993</v>
          </cell>
          <cell r="R12">
            <v>1158.5110000000009</v>
          </cell>
          <cell r="T12">
            <v>8264.1000000000022</v>
          </cell>
          <cell r="V12">
            <v>22072.899999999998</v>
          </cell>
          <cell r="X12">
            <v>1149.204</v>
          </cell>
          <cell r="Z12">
            <v>24.71</v>
          </cell>
          <cell r="AB12">
            <v>435.47200000000004</v>
          </cell>
          <cell r="AD12">
            <v>272.89</v>
          </cell>
          <cell r="AF12">
            <v>26333.64</v>
          </cell>
          <cell r="AH12">
            <v>24283.862000000001</v>
          </cell>
          <cell r="AJ12">
            <v>54070.356999999996</v>
          </cell>
          <cell r="AL12">
            <v>11653.74</v>
          </cell>
          <cell r="AP12">
            <v>9071.5229999999992</v>
          </cell>
          <cell r="AR12">
            <v>739.91</v>
          </cell>
          <cell r="AT12">
            <v>1774.826</v>
          </cell>
          <cell r="AV12">
            <v>8481.6679999999997</v>
          </cell>
          <cell r="AX12">
            <v>8846.2799999999988</v>
          </cell>
          <cell r="AZ12">
            <v>31058.537999999997</v>
          </cell>
          <cell r="BB12">
            <v>10700.1</v>
          </cell>
          <cell r="BD12">
            <v>3757.2419999999988</v>
          </cell>
        </row>
        <row r="13">
          <cell r="C13">
            <v>11635.971</v>
          </cell>
          <cell r="E13">
            <v>2963.4659999999999</v>
          </cell>
          <cell r="J13">
            <v>55838.600000000006</v>
          </cell>
          <cell r="L13">
            <v>6421.2730000000001</v>
          </cell>
          <cell r="N13">
            <v>49083.94</v>
          </cell>
          <cell r="P13">
            <v>15239.877999999993</v>
          </cell>
          <cell r="R13">
            <v>1159.0510000000008</v>
          </cell>
          <cell r="T13">
            <v>8265.090000000002</v>
          </cell>
          <cell r="V13">
            <v>22073.17</v>
          </cell>
          <cell r="X13">
            <v>1149.2759999999998</v>
          </cell>
          <cell r="Z13">
            <v>24.71</v>
          </cell>
          <cell r="AB13">
            <v>435.54400000000004</v>
          </cell>
          <cell r="AD13">
            <v>272.89</v>
          </cell>
          <cell r="AF13">
            <v>26333.73</v>
          </cell>
          <cell r="AH13">
            <v>24284.467000000001</v>
          </cell>
          <cell r="AJ13">
            <v>54073.498999999996</v>
          </cell>
          <cell r="AL13">
            <v>11653.74</v>
          </cell>
          <cell r="AP13">
            <v>9071.9249999999993</v>
          </cell>
          <cell r="AR13">
            <v>740.36</v>
          </cell>
          <cell r="AT13">
            <v>1774.8589999999999</v>
          </cell>
          <cell r="AV13">
            <v>8481.7950000000001</v>
          </cell>
          <cell r="AX13">
            <v>8846.4599999999991</v>
          </cell>
          <cell r="AZ13">
            <v>31058.717999999997</v>
          </cell>
          <cell r="BB13">
            <v>10700.1</v>
          </cell>
          <cell r="BD13">
            <v>3757.541999999999</v>
          </cell>
        </row>
        <row r="14">
          <cell r="C14">
            <v>11636.499</v>
          </cell>
          <cell r="E14">
            <v>2963.4659999999999</v>
          </cell>
          <cell r="J14">
            <v>55839.23</v>
          </cell>
          <cell r="L14">
            <v>6422.29</v>
          </cell>
          <cell r="N14">
            <v>49085.020000000004</v>
          </cell>
          <cell r="P14">
            <v>15240.057999999994</v>
          </cell>
          <cell r="R14">
            <v>1159.5910000000008</v>
          </cell>
          <cell r="T14">
            <v>8265.7200000000012</v>
          </cell>
          <cell r="V14">
            <v>22073.53</v>
          </cell>
          <cell r="X14">
            <v>1149.33</v>
          </cell>
          <cell r="Z14">
            <v>24.71</v>
          </cell>
          <cell r="AB14">
            <v>435.59800000000001</v>
          </cell>
          <cell r="AD14">
            <v>272.89</v>
          </cell>
          <cell r="AF14">
            <v>26333.91</v>
          </cell>
          <cell r="AH14">
            <v>24285.044999999998</v>
          </cell>
          <cell r="AJ14">
            <v>54076.648999999998</v>
          </cell>
          <cell r="AL14">
            <v>11653.74</v>
          </cell>
          <cell r="AP14">
            <v>9072.4369999999999</v>
          </cell>
          <cell r="AR14">
            <v>740.81000000000006</v>
          </cell>
          <cell r="AT14">
            <v>1774.8969999999999</v>
          </cell>
          <cell r="AV14">
            <v>8481.94</v>
          </cell>
          <cell r="AX14">
            <v>8846.64</v>
          </cell>
          <cell r="AZ14">
            <v>31058.807999999997</v>
          </cell>
          <cell r="BB14">
            <v>10700.1</v>
          </cell>
          <cell r="BD14">
            <v>3757.8919999999989</v>
          </cell>
        </row>
        <row r="15">
          <cell r="C15">
            <v>11637.097</v>
          </cell>
          <cell r="E15">
            <v>2963.4659999999999</v>
          </cell>
          <cell r="J15">
            <v>55840.04</v>
          </cell>
          <cell r="L15">
            <v>6423.4709999999995</v>
          </cell>
          <cell r="N15">
            <v>49085.47</v>
          </cell>
          <cell r="P15">
            <v>15240.237999999994</v>
          </cell>
          <cell r="R15">
            <v>1160.1310000000008</v>
          </cell>
          <cell r="T15">
            <v>8266.1700000000019</v>
          </cell>
          <cell r="V15">
            <v>22073.8</v>
          </cell>
          <cell r="X15">
            <v>1149.375</v>
          </cell>
          <cell r="Z15">
            <v>24.71</v>
          </cell>
          <cell r="AB15">
            <v>435.64300000000003</v>
          </cell>
          <cell r="AD15">
            <v>272.89</v>
          </cell>
          <cell r="AF15">
            <v>26334</v>
          </cell>
          <cell r="AH15">
            <v>24285.595000000001</v>
          </cell>
          <cell r="AJ15">
            <v>54079.798999999999</v>
          </cell>
          <cell r="AL15">
            <v>11653.74</v>
          </cell>
          <cell r="AP15">
            <v>9073.0349999999999</v>
          </cell>
          <cell r="AR15">
            <v>741.17000000000007</v>
          </cell>
          <cell r="AT15">
            <v>1775.1079999999999</v>
          </cell>
          <cell r="AV15">
            <v>8482.1280000000006</v>
          </cell>
          <cell r="AX15">
            <v>8846.82</v>
          </cell>
          <cell r="AZ15">
            <v>31058.897999999997</v>
          </cell>
          <cell r="BB15">
            <v>10700.1</v>
          </cell>
          <cell r="BD15">
            <v>3758.1419999999989</v>
          </cell>
        </row>
        <row r="16">
          <cell r="C16">
            <v>11637.885</v>
          </cell>
          <cell r="E16">
            <v>2963.4659999999999</v>
          </cell>
          <cell r="J16">
            <v>55840.58</v>
          </cell>
          <cell r="L16">
            <v>6424.6859999999997</v>
          </cell>
          <cell r="N16">
            <v>49085.83</v>
          </cell>
          <cell r="P16">
            <v>15240.327999999994</v>
          </cell>
          <cell r="R16">
            <v>1160.4910000000007</v>
          </cell>
          <cell r="T16">
            <v>8266.8000000000011</v>
          </cell>
          <cell r="V16">
            <v>22074.07</v>
          </cell>
          <cell r="X16">
            <v>1149.4290000000001</v>
          </cell>
          <cell r="Z16">
            <v>24.71</v>
          </cell>
          <cell r="AB16">
            <v>435.697</v>
          </cell>
          <cell r="AD16">
            <v>272.89</v>
          </cell>
          <cell r="AF16">
            <v>26334.18</v>
          </cell>
          <cell r="AH16">
            <v>24285.98</v>
          </cell>
          <cell r="AJ16">
            <v>54082.962</v>
          </cell>
          <cell r="AL16">
            <v>11653.76</v>
          </cell>
          <cell r="AP16">
            <v>9073.6319999999996</v>
          </cell>
          <cell r="AR16">
            <v>741.71</v>
          </cell>
          <cell r="AT16">
            <v>1775.296</v>
          </cell>
          <cell r="AV16">
            <v>8482.3140000000003</v>
          </cell>
          <cell r="AX16">
            <v>8847.09</v>
          </cell>
          <cell r="AZ16">
            <v>31059.077999999998</v>
          </cell>
          <cell r="BB16">
            <v>10700.1</v>
          </cell>
          <cell r="BD16">
            <v>3758.3919999999989</v>
          </cell>
        </row>
        <row r="17">
          <cell r="C17">
            <v>11638.703</v>
          </cell>
          <cell r="E17">
            <v>2963.4659999999999</v>
          </cell>
          <cell r="J17">
            <v>55841.3</v>
          </cell>
          <cell r="L17">
            <v>6425.8389999999999</v>
          </cell>
          <cell r="N17">
            <v>49086.28</v>
          </cell>
          <cell r="P17">
            <v>15240.417999999994</v>
          </cell>
          <cell r="R17">
            <v>1160.9410000000007</v>
          </cell>
          <cell r="T17">
            <v>8267.52</v>
          </cell>
          <cell r="V17">
            <v>22074.34</v>
          </cell>
          <cell r="X17">
            <v>1149.4740000000002</v>
          </cell>
          <cell r="Z17">
            <v>24.71</v>
          </cell>
          <cell r="AB17">
            <v>435.74200000000002</v>
          </cell>
          <cell r="AD17">
            <v>272.89</v>
          </cell>
          <cell r="AF17">
            <v>26334.27</v>
          </cell>
          <cell r="AH17">
            <v>24286.447</v>
          </cell>
          <cell r="AJ17">
            <v>54086.118000000002</v>
          </cell>
          <cell r="AL17">
            <v>11653.92</v>
          </cell>
          <cell r="AP17">
            <v>9074.2579999999998</v>
          </cell>
          <cell r="AR17">
            <v>742.34</v>
          </cell>
          <cell r="AT17">
            <v>1775.5329999999999</v>
          </cell>
          <cell r="AV17">
            <v>8482.5349999999999</v>
          </cell>
          <cell r="AX17">
            <v>8847.27</v>
          </cell>
          <cell r="AZ17">
            <v>31059.167999999998</v>
          </cell>
          <cell r="BB17">
            <v>10700.1</v>
          </cell>
          <cell r="BD17">
            <v>3758.6419999999989</v>
          </cell>
        </row>
        <row r="18">
          <cell r="C18">
            <v>11639.52</v>
          </cell>
          <cell r="E18">
            <v>2963.4659999999999</v>
          </cell>
          <cell r="J18">
            <v>55841.840000000004</v>
          </cell>
          <cell r="L18">
            <v>6427.0749999999998</v>
          </cell>
          <cell r="N18">
            <v>49086.909999999996</v>
          </cell>
          <cell r="P18">
            <v>15240.597999999994</v>
          </cell>
          <cell r="R18">
            <v>1161.4810000000007</v>
          </cell>
          <cell r="T18">
            <v>8267.880000000001</v>
          </cell>
          <cell r="V18">
            <v>22074.52</v>
          </cell>
          <cell r="X18">
            <v>1149.5280000000002</v>
          </cell>
          <cell r="Z18">
            <v>24.71</v>
          </cell>
          <cell r="AB18">
            <v>435.79599999999999</v>
          </cell>
          <cell r="AD18">
            <v>272.89</v>
          </cell>
          <cell r="AF18">
            <v>26334.45</v>
          </cell>
          <cell r="AH18">
            <v>24286.887499999997</v>
          </cell>
          <cell r="AJ18">
            <v>54089.276000000005</v>
          </cell>
          <cell r="AL18">
            <v>11654.02</v>
          </cell>
          <cell r="AP18">
            <v>9074.8629999999994</v>
          </cell>
          <cell r="AR18">
            <v>743.06000000000006</v>
          </cell>
          <cell r="AT18">
            <v>1775.7470000000001</v>
          </cell>
          <cell r="AV18">
            <v>8482.7199999999993</v>
          </cell>
          <cell r="AX18">
            <v>8847.4500000000007</v>
          </cell>
          <cell r="AZ18">
            <v>31059.257999999998</v>
          </cell>
          <cell r="BB18">
            <v>10700.1</v>
          </cell>
          <cell r="BD18">
            <v>3758.8919999999989</v>
          </cell>
        </row>
        <row r="19">
          <cell r="C19">
            <v>11640.334000000001</v>
          </cell>
          <cell r="E19">
            <v>2963.4659999999999</v>
          </cell>
          <cell r="J19">
            <v>55842.29</v>
          </cell>
          <cell r="L19">
            <v>6428.4549999999999</v>
          </cell>
          <cell r="N19">
            <v>49087.63</v>
          </cell>
          <cell r="P19">
            <v>15240.777999999995</v>
          </cell>
          <cell r="R19">
            <v>1162.0210000000006</v>
          </cell>
          <cell r="T19">
            <v>8268.4200000000019</v>
          </cell>
          <cell r="V19">
            <v>22074.7</v>
          </cell>
          <cell r="X19">
            <v>1149.5640000000003</v>
          </cell>
          <cell r="Z19">
            <v>24.71</v>
          </cell>
          <cell r="AB19">
            <v>435.83199999999999</v>
          </cell>
          <cell r="AD19">
            <v>272.89</v>
          </cell>
          <cell r="AF19">
            <v>26334.54</v>
          </cell>
          <cell r="AH19">
            <v>24287.327000000001</v>
          </cell>
          <cell r="AJ19">
            <v>54092.489000000009</v>
          </cell>
          <cell r="AL19">
            <v>11654.02</v>
          </cell>
          <cell r="AP19">
            <v>9075.5529999999999</v>
          </cell>
          <cell r="AR19">
            <v>743.78000000000009</v>
          </cell>
          <cell r="AT19">
            <v>1775.867</v>
          </cell>
          <cell r="AV19">
            <v>8482.9230000000007</v>
          </cell>
          <cell r="AX19">
            <v>8847.630000000001</v>
          </cell>
          <cell r="AZ19">
            <v>31059.437999999998</v>
          </cell>
          <cell r="BB19">
            <v>10700.1</v>
          </cell>
          <cell r="BD19">
            <v>3759.1419999999989</v>
          </cell>
        </row>
        <row r="20">
          <cell r="C20">
            <v>11641.12</v>
          </cell>
          <cell r="E20">
            <v>2963.4659999999999</v>
          </cell>
          <cell r="J20">
            <v>55842.74</v>
          </cell>
          <cell r="L20">
            <v>6429.6809999999996</v>
          </cell>
          <cell r="N20">
            <v>49087.899999999994</v>
          </cell>
          <cell r="P20">
            <v>15240.957999999995</v>
          </cell>
          <cell r="R20">
            <v>1162.4710000000007</v>
          </cell>
          <cell r="T20">
            <v>8268.6900000000023</v>
          </cell>
          <cell r="V20">
            <v>22074.79</v>
          </cell>
          <cell r="X20">
            <v>1149.6270000000004</v>
          </cell>
          <cell r="Z20">
            <v>24.71</v>
          </cell>
          <cell r="AB20">
            <v>435.89499999999998</v>
          </cell>
          <cell r="AD20">
            <v>272.89</v>
          </cell>
          <cell r="AF20">
            <v>26334.720000000001</v>
          </cell>
          <cell r="AH20">
            <v>24287.822</v>
          </cell>
          <cell r="AJ20">
            <v>54095.700000000012</v>
          </cell>
          <cell r="AL20">
            <v>11654.16</v>
          </cell>
          <cell r="AP20">
            <v>9076.1419999999998</v>
          </cell>
          <cell r="AR20">
            <v>744.32</v>
          </cell>
          <cell r="AT20">
            <v>1776.06</v>
          </cell>
          <cell r="AV20">
            <v>8483.1180000000004</v>
          </cell>
          <cell r="AX20">
            <v>8847.9000000000015</v>
          </cell>
          <cell r="AZ20">
            <v>31059.617999999999</v>
          </cell>
          <cell r="BB20">
            <v>10700.1</v>
          </cell>
          <cell r="BD20">
            <v>3759.4919999999988</v>
          </cell>
        </row>
        <row r="21">
          <cell r="C21">
            <v>11641.867</v>
          </cell>
          <cell r="E21">
            <v>2963.4659999999999</v>
          </cell>
          <cell r="J21">
            <v>55843.729999999996</v>
          </cell>
          <cell r="L21">
            <v>6430.81</v>
          </cell>
          <cell r="N21">
            <v>49088.259999999995</v>
          </cell>
          <cell r="P21">
            <v>15241.137999999995</v>
          </cell>
          <cell r="R21">
            <v>1162.8310000000006</v>
          </cell>
          <cell r="T21">
            <v>8269.4100000000017</v>
          </cell>
          <cell r="V21">
            <v>22075.15</v>
          </cell>
          <cell r="X21">
            <v>1149.6810000000005</v>
          </cell>
          <cell r="Z21">
            <v>24.71</v>
          </cell>
          <cell r="AB21">
            <v>435.94899999999996</v>
          </cell>
          <cell r="AD21">
            <v>272.89</v>
          </cell>
          <cell r="AF21">
            <v>26334.9</v>
          </cell>
          <cell r="AH21">
            <v>24288.29</v>
          </cell>
          <cell r="AJ21">
            <v>54098.921000000009</v>
          </cell>
          <cell r="AL21">
            <v>11654.66</v>
          </cell>
          <cell r="AP21">
            <v>9076.7250000000004</v>
          </cell>
          <cell r="AR21">
            <v>744.95</v>
          </cell>
          <cell r="AT21">
            <v>1776.0889999999999</v>
          </cell>
          <cell r="AV21">
            <v>8483.2999999999993</v>
          </cell>
          <cell r="AX21">
            <v>8848.0800000000017</v>
          </cell>
          <cell r="AZ21">
            <v>31059.797999999999</v>
          </cell>
          <cell r="BB21">
            <v>10700.1</v>
          </cell>
          <cell r="BD21">
            <v>3759.7419999999988</v>
          </cell>
        </row>
        <row r="22">
          <cell r="C22">
            <v>11642.673000000001</v>
          </cell>
          <cell r="E22">
            <v>2963.4659999999999</v>
          </cell>
          <cell r="J22">
            <v>55844.45</v>
          </cell>
          <cell r="L22">
            <v>6431.73</v>
          </cell>
          <cell r="N22">
            <v>49088.709999999992</v>
          </cell>
          <cell r="P22">
            <v>15241.227999999996</v>
          </cell>
          <cell r="R22">
            <v>1163.4610000000007</v>
          </cell>
          <cell r="T22">
            <v>8270.760000000002</v>
          </cell>
          <cell r="V22">
            <v>22075.780000000002</v>
          </cell>
          <cell r="X22">
            <v>1149.7350000000006</v>
          </cell>
          <cell r="Z22">
            <v>24.71</v>
          </cell>
          <cell r="AB22">
            <v>436.00299999999993</v>
          </cell>
          <cell r="AD22">
            <v>272.89</v>
          </cell>
          <cell r="AF22">
            <v>26334.99</v>
          </cell>
          <cell r="AH22">
            <v>24288.895</v>
          </cell>
          <cell r="AJ22">
            <v>54102.161000000007</v>
          </cell>
          <cell r="AL22">
            <v>11655.28</v>
          </cell>
          <cell r="AP22">
            <v>9077.2839999999997</v>
          </cell>
          <cell r="AR22">
            <v>745.49</v>
          </cell>
          <cell r="AT22">
            <v>1776.096</v>
          </cell>
          <cell r="AV22">
            <v>8483.4830000000002</v>
          </cell>
          <cell r="AX22">
            <v>8848.260000000002</v>
          </cell>
          <cell r="AZ22">
            <v>31059.887999999999</v>
          </cell>
          <cell r="BB22">
            <v>10700.1</v>
          </cell>
          <cell r="BD22">
            <v>3760.0919999999987</v>
          </cell>
        </row>
        <row r="23">
          <cell r="C23">
            <v>11643.503000000001</v>
          </cell>
          <cell r="E23">
            <v>2963.4659999999999</v>
          </cell>
          <cell r="J23">
            <v>55845.35</v>
          </cell>
          <cell r="L23">
            <v>6432.6670000000004</v>
          </cell>
          <cell r="N23">
            <v>49089.609999999993</v>
          </cell>
          <cell r="P23">
            <v>15241.407999999996</v>
          </cell>
          <cell r="R23">
            <v>1163.9110000000007</v>
          </cell>
          <cell r="T23">
            <v>8271.3000000000029</v>
          </cell>
          <cell r="V23">
            <v>22076.320000000003</v>
          </cell>
          <cell r="X23">
            <v>1149.7890000000007</v>
          </cell>
          <cell r="Z23">
            <v>24.71</v>
          </cell>
          <cell r="AB23">
            <v>436.0569999999999</v>
          </cell>
          <cell r="AD23">
            <v>272.89</v>
          </cell>
          <cell r="AF23">
            <v>26335.170000000002</v>
          </cell>
          <cell r="AH23">
            <v>24289.5</v>
          </cell>
          <cell r="AJ23">
            <v>54105.392000000007</v>
          </cell>
          <cell r="AL23">
            <v>11656.08</v>
          </cell>
          <cell r="AP23">
            <v>9077.8430000000008</v>
          </cell>
          <cell r="AR23">
            <v>746.03</v>
          </cell>
          <cell r="AT23">
            <v>1776.1010000000001</v>
          </cell>
          <cell r="AV23">
            <v>8483.6749999999993</v>
          </cell>
          <cell r="AX23">
            <v>8848.4400000000023</v>
          </cell>
          <cell r="AZ23">
            <v>31060.067999999999</v>
          </cell>
          <cell r="BB23">
            <v>10700.1</v>
          </cell>
          <cell r="BD23">
            <v>3760.3919999999989</v>
          </cell>
        </row>
        <row r="24">
          <cell r="C24">
            <v>11644.324000000001</v>
          </cell>
          <cell r="E24">
            <v>2963.4659999999999</v>
          </cell>
          <cell r="J24">
            <v>55846.159999999996</v>
          </cell>
          <cell r="L24">
            <v>6433.6130000000003</v>
          </cell>
          <cell r="N24">
            <v>49089.87999999999</v>
          </cell>
          <cell r="P24">
            <v>15241.677999999996</v>
          </cell>
          <cell r="R24">
            <v>1164.4510000000007</v>
          </cell>
          <cell r="T24">
            <v>8272.0200000000023</v>
          </cell>
          <cell r="V24">
            <v>22076.680000000004</v>
          </cell>
          <cell r="X24">
            <v>1149.8790000000006</v>
          </cell>
          <cell r="Z24">
            <v>24.71</v>
          </cell>
          <cell r="AB24">
            <v>436.14699999999988</v>
          </cell>
          <cell r="AD24">
            <v>272.89</v>
          </cell>
          <cell r="AF24">
            <v>26335.440000000002</v>
          </cell>
          <cell r="AH24">
            <v>24290.16</v>
          </cell>
          <cell r="AJ24">
            <v>54108.636000000006</v>
          </cell>
          <cell r="AL24">
            <v>11656.8</v>
          </cell>
          <cell r="AP24">
            <v>9078.3870000000006</v>
          </cell>
          <cell r="AR24">
            <v>746.56999999999994</v>
          </cell>
          <cell r="AT24">
            <v>1776.1079999999999</v>
          </cell>
          <cell r="AV24">
            <v>8483.8739999999998</v>
          </cell>
          <cell r="AX24">
            <v>8848.6200000000026</v>
          </cell>
          <cell r="AZ24">
            <v>31060.157999999999</v>
          </cell>
          <cell r="BB24">
            <v>10700.1</v>
          </cell>
          <cell r="BD24">
            <v>3760.7419999999988</v>
          </cell>
        </row>
        <row r="25">
          <cell r="C25">
            <v>11645.1</v>
          </cell>
          <cell r="E25">
            <v>2963.4659999999999</v>
          </cell>
          <cell r="J25">
            <v>55846.969999999994</v>
          </cell>
          <cell r="L25">
            <v>6434.674</v>
          </cell>
          <cell r="N25">
            <v>49090.509999999987</v>
          </cell>
          <cell r="P25">
            <v>15241.947999999997</v>
          </cell>
          <cell r="R25">
            <v>1165.1710000000007</v>
          </cell>
          <cell r="T25">
            <v>8272.8300000000017</v>
          </cell>
          <cell r="V25">
            <v>22077.040000000005</v>
          </cell>
          <cell r="X25">
            <v>1149.9510000000005</v>
          </cell>
          <cell r="Z25">
            <v>24.71</v>
          </cell>
          <cell r="AB25">
            <v>436.21899999999988</v>
          </cell>
          <cell r="AD25">
            <v>272.89</v>
          </cell>
          <cell r="AF25">
            <v>26335.530000000002</v>
          </cell>
          <cell r="AH25">
            <v>24290.764999999992</v>
          </cell>
          <cell r="AJ25">
            <v>54111.954000000005</v>
          </cell>
          <cell r="AL25">
            <v>11656.82</v>
          </cell>
          <cell r="AP25">
            <v>9079.0239999999994</v>
          </cell>
          <cell r="AR25">
            <v>747.1099999999999</v>
          </cell>
          <cell r="AT25">
            <v>1776.155</v>
          </cell>
          <cell r="AV25">
            <v>8484.0969999999998</v>
          </cell>
          <cell r="AX25">
            <v>8848.8000000000029</v>
          </cell>
          <cell r="AZ25">
            <v>31060.248</v>
          </cell>
          <cell r="BB25">
            <v>10700.1</v>
          </cell>
          <cell r="BD25">
            <v>3760.9919999999988</v>
          </cell>
        </row>
        <row r="26">
          <cell r="C26">
            <v>11645.813</v>
          </cell>
          <cell r="E26">
            <v>2963.4659999999999</v>
          </cell>
          <cell r="J26">
            <v>55847.689999999995</v>
          </cell>
          <cell r="L26">
            <v>6435.8810000000003</v>
          </cell>
          <cell r="N26">
            <v>49091.049999999988</v>
          </cell>
          <cell r="P26">
            <v>15242.937999999996</v>
          </cell>
          <cell r="R26">
            <v>1165.4410000000007</v>
          </cell>
          <cell r="T26">
            <v>8273.6400000000012</v>
          </cell>
          <cell r="V26">
            <v>22077.400000000005</v>
          </cell>
          <cell r="X26">
            <v>1150.0050000000006</v>
          </cell>
          <cell r="Z26">
            <v>24.71</v>
          </cell>
          <cell r="AB26">
            <v>436.27299999999985</v>
          </cell>
          <cell r="AD26">
            <v>272.89</v>
          </cell>
          <cell r="AF26">
            <v>26335.800000000003</v>
          </cell>
          <cell r="AH26">
            <v>24291.314999999991</v>
          </cell>
          <cell r="AJ26">
            <v>54115.284000000007</v>
          </cell>
          <cell r="AL26">
            <v>11657.16</v>
          </cell>
          <cell r="AP26">
            <v>9079.6990000000005</v>
          </cell>
          <cell r="AR26">
            <v>747.7399999999999</v>
          </cell>
          <cell r="AT26">
            <v>1776.1579999999999</v>
          </cell>
          <cell r="AV26">
            <v>8484.2819999999992</v>
          </cell>
          <cell r="AX26">
            <v>8848.9800000000032</v>
          </cell>
          <cell r="AZ26">
            <v>31060.428</v>
          </cell>
          <cell r="BB26">
            <v>10700.1</v>
          </cell>
          <cell r="BD26">
            <v>3761.166999999999</v>
          </cell>
        </row>
        <row r="27">
          <cell r="C27">
            <v>11646.493</v>
          </cell>
          <cell r="E27">
            <v>2963.4659999999999</v>
          </cell>
          <cell r="J27">
            <v>55847.869999999995</v>
          </cell>
          <cell r="L27">
            <v>6437.2569999999996</v>
          </cell>
          <cell r="N27">
            <v>49091.319999999985</v>
          </cell>
          <cell r="P27">
            <v>15243.117999999997</v>
          </cell>
          <cell r="R27">
            <v>1165.8010000000006</v>
          </cell>
          <cell r="T27">
            <v>8274.1800000000021</v>
          </cell>
          <cell r="V27">
            <v>22077.760000000006</v>
          </cell>
          <cell r="X27">
            <v>1150.0590000000007</v>
          </cell>
          <cell r="Z27">
            <v>24.71</v>
          </cell>
          <cell r="AB27">
            <v>436.32699999999983</v>
          </cell>
          <cell r="AD27">
            <v>272.89</v>
          </cell>
          <cell r="AF27">
            <v>26335.980000000003</v>
          </cell>
          <cell r="AH27">
            <v>24291.80999999999</v>
          </cell>
          <cell r="AJ27">
            <v>54118.691000000006</v>
          </cell>
          <cell r="AL27">
            <v>11657.78</v>
          </cell>
          <cell r="AP27">
            <v>9080.3250000000007</v>
          </cell>
          <cell r="AR27">
            <v>748.36999999999989</v>
          </cell>
          <cell r="AT27">
            <v>1776.162</v>
          </cell>
          <cell r="AV27">
            <v>8484.4889999999996</v>
          </cell>
          <cell r="AX27">
            <v>8849.1600000000035</v>
          </cell>
          <cell r="AZ27">
            <v>31060.518</v>
          </cell>
          <cell r="BB27">
            <v>10700.1</v>
          </cell>
          <cell r="BD27">
            <v>3761.3419999999992</v>
          </cell>
        </row>
        <row r="28">
          <cell r="C28">
            <v>11647.144</v>
          </cell>
          <cell r="E28">
            <v>2963.4659999999999</v>
          </cell>
          <cell r="J28">
            <v>55848.139999999992</v>
          </cell>
          <cell r="L28">
            <v>6438.7539999999999</v>
          </cell>
          <cell r="N28">
            <v>49091.499999999985</v>
          </cell>
          <cell r="P28">
            <v>15243.207999999997</v>
          </cell>
          <cell r="R28">
            <v>1166.1610000000005</v>
          </cell>
          <cell r="T28">
            <v>8274.8100000000013</v>
          </cell>
          <cell r="V28">
            <v>22078.030000000006</v>
          </cell>
          <cell r="X28">
            <v>1150.1130000000007</v>
          </cell>
          <cell r="Z28">
            <v>24.71</v>
          </cell>
          <cell r="AB28">
            <v>436.3809999999998</v>
          </cell>
          <cell r="AD28">
            <v>272.89</v>
          </cell>
          <cell r="AF28">
            <v>26336.160000000003</v>
          </cell>
          <cell r="AH28">
            <v>24292.167000000001</v>
          </cell>
          <cell r="AJ28">
            <v>54122.011000000006</v>
          </cell>
          <cell r="AL28">
            <v>11657.78</v>
          </cell>
          <cell r="AP28">
            <v>9081.0409999999993</v>
          </cell>
          <cell r="AR28">
            <v>748.99999999999989</v>
          </cell>
          <cell r="AT28">
            <v>1776.1690000000001</v>
          </cell>
          <cell r="AV28">
            <v>8484.6880000000001</v>
          </cell>
          <cell r="AX28">
            <v>8849.3400000000038</v>
          </cell>
          <cell r="AZ28">
            <v>31060.608</v>
          </cell>
          <cell r="BB28">
            <v>10700.1</v>
          </cell>
          <cell r="BD28">
            <v>3761.5169999999994</v>
          </cell>
        </row>
        <row r="29">
          <cell r="C29">
            <v>11647.772000000001</v>
          </cell>
          <cell r="E29">
            <v>2963.4659999999999</v>
          </cell>
          <cell r="J29">
            <v>55848.859999999993</v>
          </cell>
          <cell r="L29">
            <v>6440.2669999999998</v>
          </cell>
          <cell r="N29">
            <v>49091.859999999986</v>
          </cell>
          <cell r="P29">
            <v>15243.387999999997</v>
          </cell>
          <cell r="R29">
            <v>1166.4310000000005</v>
          </cell>
          <cell r="T29">
            <v>8275.44</v>
          </cell>
          <cell r="V29">
            <v>22078.300000000007</v>
          </cell>
          <cell r="X29">
            <v>1150.1670000000008</v>
          </cell>
          <cell r="Z29">
            <v>24.71</v>
          </cell>
          <cell r="AB29">
            <v>436.43499999999977</v>
          </cell>
          <cell r="AD29">
            <v>272.89</v>
          </cell>
          <cell r="AF29">
            <v>26336.340000000004</v>
          </cell>
          <cell r="AH29">
            <v>24292.496999999999</v>
          </cell>
          <cell r="AJ29">
            <v>54125.418000000005</v>
          </cell>
          <cell r="AL29">
            <v>11657.78</v>
          </cell>
          <cell r="AP29">
            <v>9081.6579999999994</v>
          </cell>
          <cell r="AR29">
            <v>749.3599999999999</v>
          </cell>
          <cell r="AT29">
            <v>1776.173</v>
          </cell>
          <cell r="AV29">
            <v>8484.9009999999998</v>
          </cell>
          <cell r="AX29">
            <v>8849.5200000000041</v>
          </cell>
          <cell r="AZ29">
            <v>31060.698</v>
          </cell>
          <cell r="BB29">
            <v>10700.1</v>
          </cell>
          <cell r="BD29">
            <v>3761.6919999999996</v>
          </cell>
        </row>
        <row r="30">
          <cell r="C30">
            <v>11648.353999999999</v>
          </cell>
          <cell r="E30">
            <v>2963.4659999999999</v>
          </cell>
          <cell r="J30">
            <v>55849.759999999995</v>
          </cell>
          <cell r="L30">
            <v>6441.5029999999997</v>
          </cell>
          <cell r="N30">
            <v>49092.219999999987</v>
          </cell>
          <cell r="P30">
            <v>15243.567999999997</v>
          </cell>
          <cell r="R30">
            <v>1166.7910000000004</v>
          </cell>
          <cell r="T30">
            <v>8276.43</v>
          </cell>
          <cell r="V30">
            <v>22078.570000000007</v>
          </cell>
          <cell r="X30">
            <v>1150.2210000000009</v>
          </cell>
          <cell r="Z30">
            <v>24.71</v>
          </cell>
          <cell r="AB30">
            <v>436.48899999999975</v>
          </cell>
          <cell r="AD30">
            <v>272.89</v>
          </cell>
          <cell r="AF30">
            <v>26336.520000000004</v>
          </cell>
          <cell r="AH30">
            <v>24292.772000000001</v>
          </cell>
          <cell r="AJ30">
            <v>54128.821000000004</v>
          </cell>
          <cell r="AL30">
            <v>11657.78</v>
          </cell>
          <cell r="AP30">
            <v>9082.1880000000001</v>
          </cell>
          <cell r="AR30">
            <v>749.71999999999991</v>
          </cell>
          <cell r="AT30">
            <v>1776.1759999999999</v>
          </cell>
          <cell r="AV30">
            <v>8485.1039999999994</v>
          </cell>
          <cell r="AX30">
            <v>8849.7000000000044</v>
          </cell>
          <cell r="AZ30">
            <v>31060.788</v>
          </cell>
          <cell r="BB30">
            <v>10700.1</v>
          </cell>
          <cell r="BD30">
            <v>3761.8169999999996</v>
          </cell>
        </row>
        <row r="31">
          <cell r="C31">
            <v>11648.901</v>
          </cell>
          <cell r="E31">
            <v>2963.4659999999999</v>
          </cell>
          <cell r="J31">
            <v>55850.479999999996</v>
          </cell>
          <cell r="L31">
            <v>6442.4380000000001</v>
          </cell>
          <cell r="N31">
            <v>49092.579999999987</v>
          </cell>
          <cell r="P31">
            <v>15243.747999999998</v>
          </cell>
          <cell r="R31">
            <v>1167.1510000000003</v>
          </cell>
          <cell r="T31">
            <v>8276.7000000000007</v>
          </cell>
          <cell r="V31">
            <v>22078.930000000008</v>
          </cell>
          <cell r="X31">
            <v>1150.2930000000008</v>
          </cell>
          <cell r="Z31">
            <v>24.71</v>
          </cell>
          <cell r="AB31">
            <v>436.56099999999975</v>
          </cell>
          <cell r="AD31">
            <v>272.89</v>
          </cell>
          <cell r="AF31">
            <v>26336.700000000004</v>
          </cell>
          <cell r="AH31">
            <v>24293.019999999993</v>
          </cell>
          <cell r="AJ31">
            <v>54132.238000000005</v>
          </cell>
          <cell r="AL31">
            <v>11657.94</v>
          </cell>
          <cell r="AP31">
            <v>9082.652</v>
          </cell>
          <cell r="AR31">
            <v>750.07999999999993</v>
          </cell>
          <cell r="AT31">
            <v>1776.181</v>
          </cell>
          <cell r="AV31">
            <v>8485.2860000000001</v>
          </cell>
          <cell r="AX31">
            <v>8849.8800000000047</v>
          </cell>
          <cell r="AZ31">
            <v>31060.878000000001</v>
          </cell>
          <cell r="BD31">
            <v>3762.1669999999995</v>
          </cell>
        </row>
      </sheetData>
      <sheetData sheetId="2"/>
      <sheetData sheetId="3">
        <row r="6">
          <cell r="C6" t="str">
            <v>ПС 110/35/6 "Пойковская" Поселок-1  (№сч. 0804150985)</v>
          </cell>
        </row>
        <row r="9">
          <cell r="D9">
            <v>0</v>
          </cell>
          <cell r="N9">
            <v>2616.6</v>
          </cell>
          <cell r="X9">
            <v>419.52</v>
          </cell>
          <cell r="AH9">
            <v>178.56</v>
          </cell>
          <cell r="AR9">
            <v>1.2E-2</v>
          </cell>
          <cell r="BB9">
            <v>7.8E-2</v>
          </cell>
        </row>
        <row r="10">
          <cell r="D10">
            <v>0</v>
          </cell>
          <cell r="N10">
            <v>2599.8000000000002</v>
          </cell>
          <cell r="X10">
            <v>396.48</v>
          </cell>
          <cell r="AH10">
            <v>182.4</v>
          </cell>
          <cell r="AR10">
            <v>1.2E-2</v>
          </cell>
          <cell r="BB10">
            <v>7.1999999999999995E-2</v>
          </cell>
        </row>
        <row r="11">
          <cell r="D11">
            <v>0</v>
          </cell>
          <cell r="N11">
            <v>2826.6</v>
          </cell>
          <cell r="X11">
            <v>411.84</v>
          </cell>
          <cell r="AH11">
            <v>196.8</v>
          </cell>
          <cell r="AR11">
            <v>6.0000000000000001E-3</v>
          </cell>
          <cell r="BB11">
            <v>7.8E-2</v>
          </cell>
        </row>
        <row r="12">
          <cell r="D12">
            <v>0</v>
          </cell>
          <cell r="N12">
            <v>3267.6</v>
          </cell>
          <cell r="X12">
            <v>416.64</v>
          </cell>
          <cell r="AH12">
            <v>248.64</v>
          </cell>
          <cell r="AR12">
            <v>1.2E-2</v>
          </cell>
          <cell r="BB12">
            <v>7.1999999999999995E-2</v>
          </cell>
        </row>
        <row r="13">
          <cell r="D13">
            <v>0</v>
          </cell>
          <cell r="N13">
            <v>3570</v>
          </cell>
          <cell r="X13">
            <v>405.12</v>
          </cell>
          <cell r="AH13">
            <v>271.68</v>
          </cell>
          <cell r="AR13">
            <v>6.0000000000000001E-3</v>
          </cell>
          <cell r="BB13">
            <v>7.1999999999999995E-2</v>
          </cell>
        </row>
        <row r="14">
          <cell r="D14">
            <v>0</v>
          </cell>
          <cell r="N14">
            <v>3998.4</v>
          </cell>
          <cell r="X14">
            <v>455.04</v>
          </cell>
          <cell r="AH14">
            <v>271.68</v>
          </cell>
          <cell r="AR14">
            <v>1.2E-2</v>
          </cell>
          <cell r="BB14">
            <v>7.8E-2</v>
          </cell>
        </row>
        <row r="15">
          <cell r="D15">
            <v>0</v>
          </cell>
          <cell r="N15">
            <v>4309.2</v>
          </cell>
          <cell r="X15">
            <v>542.4</v>
          </cell>
          <cell r="AH15">
            <v>295.68</v>
          </cell>
          <cell r="AR15">
            <v>6.0000000000000001E-3</v>
          </cell>
          <cell r="BB15">
            <v>7.1999999999999995E-2</v>
          </cell>
        </row>
        <row r="16">
          <cell r="D16">
            <v>0</v>
          </cell>
          <cell r="N16">
            <v>4376.3999999999996</v>
          </cell>
          <cell r="X16">
            <v>544.32000000000005</v>
          </cell>
          <cell r="AH16">
            <v>337.92</v>
          </cell>
          <cell r="AR16">
            <v>1.2E-2</v>
          </cell>
          <cell r="BB16">
            <v>7.1999999999999995E-2</v>
          </cell>
        </row>
        <row r="17">
          <cell r="D17">
            <v>0</v>
          </cell>
          <cell r="N17">
            <v>4527.6000000000004</v>
          </cell>
          <cell r="X17">
            <v>536.64</v>
          </cell>
          <cell r="AH17">
            <v>322.56</v>
          </cell>
          <cell r="AR17">
            <v>6.0000000000000001E-3</v>
          </cell>
          <cell r="BB17">
            <v>7.8E-2</v>
          </cell>
        </row>
        <row r="18">
          <cell r="D18">
            <v>0</v>
          </cell>
          <cell r="N18">
            <v>4582.2</v>
          </cell>
          <cell r="X18">
            <v>519.36</v>
          </cell>
          <cell r="AH18">
            <v>339.84</v>
          </cell>
          <cell r="AR18">
            <v>1.2E-2</v>
          </cell>
          <cell r="BB18">
            <v>7.1999999999999995E-2</v>
          </cell>
        </row>
        <row r="19">
          <cell r="D19">
            <v>0</v>
          </cell>
          <cell r="N19">
            <v>4531.8</v>
          </cell>
          <cell r="X19">
            <v>508.8</v>
          </cell>
          <cell r="AH19">
            <v>331.2</v>
          </cell>
          <cell r="AR19">
            <v>6.0000000000000001E-3</v>
          </cell>
          <cell r="BB19">
            <v>7.1999999999999995E-2</v>
          </cell>
        </row>
        <row r="20">
          <cell r="D20">
            <v>0</v>
          </cell>
          <cell r="N20">
            <v>4380.6000000000004</v>
          </cell>
          <cell r="X20">
            <v>542.4</v>
          </cell>
          <cell r="AH20">
            <v>318.72000000000003</v>
          </cell>
          <cell r="AR20">
            <v>1.2E-2</v>
          </cell>
          <cell r="BB20">
            <v>7.1999999999999995E-2</v>
          </cell>
        </row>
        <row r="21">
          <cell r="D21">
            <v>0</v>
          </cell>
          <cell r="N21">
            <v>4330.2</v>
          </cell>
          <cell r="X21">
            <v>503.04</v>
          </cell>
          <cell r="AH21">
            <v>305.27999999999997</v>
          </cell>
          <cell r="AR21">
            <v>6.0000000000000001E-3</v>
          </cell>
          <cell r="BB21">
            <v>7.8E-2</v>
          </cell>
        </row>
        <row r="22">
          <cell r="D22">
            <v>0</v>
          </cell>
          <cell r="N22">
            <v>4376.3999999999996</v>
          </cell>
          <cell r="X22">
            <v>509.76</v>
          </cell>
          <cell r="AH22">
            <v>305.27999999999997</v>
          </cell>
          <cell r="AR22">
            <v>1.2E-2</v>
          </cell>
          <cell r="BB22">
            <v>7.1999999999999995E-2</v>
          </cell>
        </row>
        <row r="23">
          <cell r="D23">
            <v>0</v>
          </cell>
          <cell r="N23">
            <v>4317.6000000000004</v>
          </cell>
          <cell r="X23">
            <v>504</v>
          </cell>
          <cell r="AH23">
            <v>309.12</v>
          </cell>
          <cell r="AR23">
            <v>6.0000000000000001E-3</v>
          </cell>
          <cell r="BB23">
            <v>7.1999999999999995E-2</v>
          </cell>
        </row>
        <row r="24">
          <cell r="D24">
            <v>0</v>
          </cell>
          <cell r="N24">
            <v>4330.2</v>
          </cell>
          <cell r="X24">
            <v>471.36</v>
          </cell>
          <cell r="AH24">
            <v>325.44</v>
          </cell>
          <cell r="AR24">
            <v>1.2E-2</v>
          </cell>
          <cell r="BB24">
            <v>7.1999999999999995E-2</v>
          </cell>
        </row>
        <row r="25">
          <cell r="D25">
            <v>0</v>
          </cell>
          <cell r="N25">
            <v>4418.3999999999996</v>
          </cell>
          <cell r="X25">
            <v>470.4</v>
          </cell>
          <cell r="AH25">
            <v>337.92</v>
          </cell>
          <cell r="AR25">
            <v>6.0000000000000001E-3</v>
          </cell>
          <cell r="BB25">
            <v>7.8E-2</v>
          </cell>
        </row>
        <row r="26">
          <cell r="D26">
            <v>0</v>
          </cell>
          <cell r="N26">
            <v>4351.2</v>
          </cell>
          <cell r="X26">
            <v>531.84</v>
          </cell>
          <cell r="AH26">
            <v>334.08</v>
          </cell>
          <cell r="AR26">
            <v>1.2E-2</v>
          </cell>
          <cell r="BB26">
            <v>0.126</v>
          </cell>
        </row>
        <row r="27">
          <cell r="D27">
            <v>0</v>
          </cell>
          <cell r="N27">
            <v>4342.8</v>
          </cell>
          <cell r="X27">
            <v>491.52</v>
          </cell>
          <cell r="AH27">
            <v>336</v>
          </cell>
          <cell r="AR27">
            <v>6.0000000000000001E-3</v>
          </cell>
          <cell r="BB27">
            <v>7.8E-2</v>
          </cell>
        </row>
        <row r="28">
          <cell r="D28">
            <v>0</v>
          </cell>
          <cell r="N28">
            <v>4187.3999999999996</v>
          </cell>
          <cell r="X28">
            <v>482.88</v>
          </cell>
          <cell r="AH28">
            <v>342.72</v>
          </cell>
          <cell r="AR28">
            <v>1.2E-2</v>
          </cell>
          <cell r="BB28">
            <v>0.13800000000000001</v>
          </cell>
        </row>
        <row r="29">
          <cell r="D29">
            <v>0</v>
          </cell>
          <cell r="N29">
            <v>3796.8</v>
          </cell>
          <cell r="X29">
            <v>532.79999999999995</v>
          </cell>
          <cell r="AH29">
            <v>297.60000000000002</v>
          </cell>
          <cell r="AR29">
            <v>6.0000000000000001E-3</v>
          </cell>
          <cell r="BB29">
            <v>0.39</v>
          </cell>
        </row>
        <row r="30">
          <cell r="D30">
            <v>0</v>
          </cell>
          <cell r="N30">
            <v>3313.8</v>
          </cell>
          <cell r="X30">
            <v>412.8</v>
          </cell>
          <cell r="AH30">
            <v>261.12</v>
          </cell>
          <cell r="AR30">
            <v>1.2E-2</v>
          </cell>
          <cell r="BB30">
            <v>0.39600000000000002</v>
          </cell>
        </row>
        <row r="31">
          <cell r="D31">
            <v>0</v>
          </cell>
          <cell r="N31">
            <v>2965.2</v>
          </cell>
          <cell r="X31">
            <v>444.48</v>
          </cell>
          <cell r="AH31">
            <v>221.76</v>
          </cell>
          <cell r="AR31">
            <v>6.0000000000000001E-3</v>
          </cell>
          <cell r="BB31">
            <v>0.39600000000000002</v>
          </cell>
        </row>
        <row r="32">
          <cell r="D32">
            <v>0</v>
          </cell>
          <cell r="N32">
            <v>2755.2</v>
          </cell>
          <cell r="X32">
            <v>409.92</v>
          </cell>
          <cell r="AH32">
            <v>180.48</v>
          </cell>
          <cell r="AR32">
            <v>1.2E-2</v>
          </cell>
          <cell r="BB32">
            <v>0.108</v>
          </cell>
        </row>
      </sheetData>
      <sheetData sheetId="4">
        <row r="9">
          <cell r="K9">
            <v>3214.77</v>
          </cell>
        </row>
        <row r="10">
          <cell r="K10">
            <v>3178.76</v>
          </cell>
        </row>
        <row r="11">
          <cell r="K11">
            <v>3435.33</v>
          </cell>
        </row>
        <row r="12">
          <cell r="K12">
            <v>3932.96</v>
          </cell>
        </row>
        <row r="13">
          <cell r="K13">
            <v>4246.88</v>
          </cell>
        </row>
        <row r="14">
          <cell r="K14">
            <v>4725.21</v>
          </cell>
        </row>
        <row r="15">
          <cell r="K15">
            <v>5147.3599999999997</v>
          </cell>
        </row>
        <row r="16">
          <cell r="K16">
            <v>5258.72</v>
          </cell>
        </row>
        <row r="17">
          <cell r="K17">
            <v>5386.89</v>
          </cell>
        </row>
        <row r="18">
          <cell r="K18">
            <v>5441.48</v>
          </cell>
        </row>
        <row r="19">
          <cell r="K19">
            <v>5371.88</v>
          </cell>
        </row>
        <row r="20">
          <cell r="K20">
            <v>5241.8</v>
          </cell>
        </row>
        <row r="21">
          <cell r="K21">
            <v>5138.6099999999997</v>
          </cell>
        </row>
        <row r="22">
          <cell r="K22">
            <v>5191.5200000000004</v>
          </cell>
        </row>
        <row r="23">
          <cell r="K23">
            <v>5130.8</v>
          </cell>
        </row>
        <row r="24">
          <cell r="K24">
            <v>5127.08</v>
          </cell>
        </row>
        <row r="25">
          <cell r="K25">
            <v>5226.8100000000004</v>
          </cell>
        </row>
        <row r="26">
          <cell r="K26">
            <v>5217.26</v>
          </cell>
        </row>
        <row r="27">
          <cell r="K27">
            <v>5170.41</v>
          </cell>
        </row>
        <row r="28">
          <cell r="K28">
            <v>5013.1499999999996</v>
          </cell>
        </row>
        <row r="29">
          <cell r="K29">
            <v>4627.6000000000004</v>
          </cell>
        </row>
        <row r="30">
          <cell r="K30">
            <v>3988.13</v>
          </cell>
        </row>
        <row r="31">
          <cell r="K31">
            <v>3631.85</v>
          </cell>
        </row>
        <row r="32">
          <cell r="K32">
            <v>3345.72</v>
          </cell>
        </row>
      </sheetData>
      <sheetData sheetId="5">
        <row r="8">
          <cell r="I8">
            <v>211</v>
          </cell>
        </row>
        <row r="9">
          <cell r="I9">
            <v>195</v>
          </cell>
        </row>
        <row r="10">
          <cell r="I10">
            <v>195</v>
          </cell>
        </row>
        <row r="11">
          <cell r="I11">
            <v>219</v>
          </cell>
        </row>
        <row r="12">
          <cell r="I12">
            <v>283</v>
          </cell>
        </row>
        <row r="13">
          <cell r="I13">
            <v>394</v>
          </cell>
        </row>
        <row r="14">
          <cell r="I14">
            <v>399</v>
          </cell>
        </row>
        <row r="15">
          <cell r="I15">
            <v>416</v>
          </cell>
        </row>
        <row r="16">
          <cell r="I16">
            <v>433</v>
          </cell>
        </row>
        <row r="17">
          <cell r="I17">
            <v>403</v>
          </cell>
        </row>
        <row r="18">
          <cell r="I18">
            <v>407</v>
          </cell>
        </row>
        <row r="19">
          <cell r="I19">
            <v>372</v>
          </cell>
        </row>
        <row r="20">
          <cell r="I20">
            <v>342</v>
          </cell>
        </row>
        <row r="21">
          <cell r="I21">
            <v>342</v>
          </cell>
        </row>
        <row r="22">
          <cell r="I22">
            <v>328</v>
          </cell>
        </row>
        <row r="23">
          <cell r="I23">
            <v>335</v>
          </cell>
        </row>
        <row r="24">
          <cell r="I24">
            <v>363</v>
          </cell>
        </row>
        <row r="25">
          <cell r="I25">
            <v>377</v>
          </cell>
        </row>
        <row r="26">
          <cell r="I26">
            <v>399</v>
          </cell>
        </row>
        <row r="27">
          <cell r="I27">
            <v>413</v>
          </cell>
        </row>
        <row r="28">
          <cell r="I28">
            <v>450</v>
          </cell>
        </row>
        <row r="29">
          <cell r="I29">
            <v>371</v>
          </cell>
        </row>
        <row r="30">
          <cell r="I30">
            <v>302</v>
          </cell>
        </row>
        <row r="31">
          <cell r="I31">
            <v>254</v>
          </cell>
        </row>
      </sheetData>
      <sheetData sheetId="6">
        <row r="8">
          <cell r="BJ8">
            <v>547</v>
          </cell>
        </row>
        <row r="9">
          <cell r="BJ9">
            <v>491</v>
          </cell>
        </row>
        <row r="10">
          <cell r="BJ10">
            <v>496</v>
          </cell>
        </row>
        <row r="11">
          <cell r="BJ11">
            <v>519</v>
          </cell>
        </row>
        <row r="12">
          <cell r="BJ12">
            <v>781</v>
          </cell>
        </row>
        <row r="13">
          <cell r="BJ13">
            <v>971</v>
          </cell>
        </row>
        <row r="14">
          <cell r="BJ14">
            <v>1045</v>
          </cell>
        </row>
        <row r="15">
          <cell r="BJ15">
            <v>994</v>
          </cell>
        </row>
        <row r="16">
          <cell r="BJ16">
            <v>989</v>
          </cell>
        </row>
        <row r="17">
          <cell r="BJ17">
            <v>1070</v>
          </cell>
        </row>
        <row r="18">
          <cell r="BJ18">
            <v>1033</v>
          </cell>
        </row>
        <row r="19">
          <cell r="BJ19">
            <v>1087</v>
          </cell>
        </row>
        <row r="20">
          <cell r="BJ20">
            <v>931</v>
          </cell>
        </row>
        <row r="21">
          <cell r="BJ21">
            <v>1056</v>
          </cell>
        </row>
        <row r="22">
          <cell r="BJ22">
            <v>1184</v>
          </cell>
        </row>
        <row r="23">
          <cell r="BJ23">
            <v>1113</v>
          </cell>
        </row>
        <row r="24">
          <cell r="BJ24">
            <v>1060</v>
          </cell>
        </row>
        <row r="25">
          <cell r="BJ25">
            <v>1159</v>
          </cell>
        </row>
        <row r="26">
          <cell r="BJ26">
            <v>1173</v>
          </cell>
        </row>
        <row r="27">
          <cell r="BJ27">
            <v>969</v>
          </cell>
        </row>
        <row r="28">
          <cell r="BJ28">
            <v>959</v>
          </cell>
        </row>
        <row r="29">
          <cell r="BJ29">
            <v>965</v>
          </cell>
        </row>
        <row r="30">
          <cell r="BJ30">
            <v>978</v>
          </cell>
        </row>
        <row r="31">
          <cell r="BJ31">
            <v>829</v>
          </cell>
        </row>
        <row r="46">
          <cell r="BH46" t="str">
            <v>Начальник сектора У и Р ЭЭ ООО «РН – Юганскнефтегаз»</v>
          </cell>
        </row>
        <row r="47">
          <cell r="BH47" t="str">
            <v>Макарова В.В.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K42"/>
  <sheetViews>
    <sheetView tabSelected="1" view="pageBreakPreview" zoomScale="60" zoomScaleNormal="80" workbookViewId="0">
      <selection activeCell="C22" sqref="C22"/>
    </sheetView>
  </sheetViews>
  <sheetFormatPr defaultRowHeight="12.75" x14ac:dyDescent="0.2"/>
  <cols>
    <col min="1" max="11" width="14.7109375" style="1" customWidth="1"/>
    <col min="12" max="16384" width="9.140625" style="1"/>
  </cols>
  <sheetData>
    <row r="2" spans="1:11" ht="30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thickBot="1" x14ac:dyDescent="0.25"/>
    <row r="4" spans="1:11" ht="16.5" thickBot="1" x14ac:dyDescent="0.25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 ht="60.75" thickBot="1" x14ac:dyDescent="0.25">
      <c r="A5" s="6" t="s">
        <v>2</v>
      </c>
      <c r="B5" s="7" t="str">
        <f>[1]Пойковский!C6</f>
        <v>ПС 110/35/6 "Пойковская" Поселок-1  (№сч. 0804150985)</v>
      </c>
      <c r="C5" s="8" t="s">
        <v>3</v>
      </c>
      <c r="D5" s="9" t="s">
        <v>4</v>
      </c>
      <c r="E5" s="9" t="s">
        <v>5</v>
      </c>
      <c r="F5" s="9" t="s">
        <v>6</v>
      </c>
      <c r="G5" s="7" t="s">
        <v>7</v>
      </c>
      <c r="H5" s="9" t="s">
        <v>8</v>
      </c>
      <c r="I5" s="9" t="s">
        <v>9</v>
      </c>
      <c r="J5" s="10" t="s">
        <v>10</v>
      </c>
      <c r="K5" s="11" t="s">
        <v>11</v>
      </c>
    </row>
    <row r="6" spans="1:11" ht="13.5" thickBot="1" x14ac:dyDescent="0.25">
      <c r="A6" s="12"/>
      <c r="B6" s="13" t="s">
        <v>12</v>
      </c>
      <c r="C6" s="13" t="s">
        <v>12</v>
      </c>
      <c r="D6" s="13" t="s">
        <v>12</v>
      </c>
      <c r="E6" s="13" t="s">
        <v>12</v>
      </c>
      <c r="F6" s="13" t="s">
        <v>12</v>
      </c>
      <c r="G6" s="13" t="s">
        <v>12</v>
      </c>
      <c r="H6" s="13" t="s">
        <v>12</v>
      </c>
      <c r="I6" s="13" t="s">
        <v>12</v>
      </c>
      <c r="J6" s="14" t="s">
        <v>12</v>
      </c>
      <c r="K6" s="13" t="s">
        <v>12</v>
      </c>
    </row>
    <row r="7" spans="1:11" ht="13.5" thickBot="1" x14ac:dyDescent="0.25">
      <c r="A7" s="15"/>
      <c r="B7" s="16" t="s">
        <v>13</v>
      </c>
      <c r="C7" s="16" t="s">
        <v>13</v>
      </c>
      <c r="D7" s="16" t="s">
        <v>13</v>
      </c>
      <c r="E7" s="16" t="s">
        <v>13</v>
      </c>
      <c r="F7" s="16" t="s">
        <v>13</v>
      </c>
      <c r="G7" s="16" t="s">
        <v>13</v>
      </c>
      <c r="H7" s="16" t="s">
        <v>13</v>
      </c>
      <c r="I7" s="16" t="s">
        <v>13</v>
      </c>
      <c r="J7" s="17" t="s">
        <v>13</v>
      </c>
      <c r="K7" s="16" t="s">
        <v>13</v>
      </c>
    </row>
    <row r="8" spans="1:11" x14ac:dyDescent="0.2">
      <c r="A8" s="18">
        <v>2</v>
      </c>
      <c r="B8" s="19"/>
      <c r="C8" s="20"/>
      <c r="D8" s="20"/>
      <c r="E8" s="21"/>
      <c r="F8" s="21"/>
      <c r="G8" s="19"/>
      <c r="H8" s="22"/>
      <c r="I8" s="22"/>
      <c r="J8" s="23"/>
      <c r="K8" s="22"/>
    </row>
    <row r="9" spans="1:11" x14ac:dyDescent="0.2">
      <c r="A9" s="24">
        <v>3</v>
      </c>
      <c r="B9" s="25">
        <f>ROUND([1]Пойковский!D9,2)</f>
        <v>0</v>
      </c>
      <c r="C9" s="26">
        <f>ROUND([1]Пойковский!N9,2)</f>
        <v>2616.6</v>
      </c>
      <c r="D9" s="27">
        <f>ROUND([1]Пойковский!X9,2)</f>
        <v>419.52</v>
      </c>
      <c r="E9" s="25">
        <f>ROUND([1]Пойковский!AH9,2)</f>
        <v>178.56</v>
      </c>
      <c r="F9" s="25">
        <f>[1]Пойковский!AR9</f>
        <v>1.2E-2</v>
      </c>
      <c r="G9" s="25">
        <f>[1]Пойковский!BB9</f>
        <v>7.8E-2</v>
      </c>
      <c r="H9" s="25">
        <f>ROUND(B9+D9+F9,2)</f>
        <v>419.53</v>
      </c>
      <c r="I9" s="25">
        <f>ROUND(C9+E9+G9,2)</f>
        <v>2795.24</v>
      </c>
      <c r="J9" s="28">
        <v>0</v>
      </c>
      <c r="K9" s="25">
        <f>ROUND(H9+I9-J9,2)</f>
        <v>3214.77</v>
      </c>
    </row>
    <row r="10" spans="1:11" x14ac:dyDescent="0.2">
      <c r="A10" s="24">
        <v>4</v>
      </c>
      <c r="B10" s="25">
        <f>ROUND([1]Пойковский!D10,2)</f>
        <v>0</v>
      </c>
      <c r="C10" s="26">
        <f>ROUND([1]Пойковский!N10,2)</f>
        <v>2599.8000000000002</v>
      </c>
      <c r="D10" s="27">
        <f>ROUND([1]Пойковский!X10,2)</f>
        <v>396.48</v>
      </c>
      <c r="E10" s="25">
        <f>ROUND([1]Пойковский!AH10,2)</f>
        <v>182.4</v>
      </c>
      <c r="F10" s="25">
        <f>[1]Пойковский!AR10</f>
        <v>1.2E-2</v>
      </c>
      <c r="G10" s="25">
        <f>[1]Пойковский!BB10</f>
        <v>7.1999999999999995E-2</v>
      </c>
      <c r="H10" s="25">
        <f t="shared" ref="H10:I32" si="0">ROUND(B10+D10+F10,2)</f>
        <v>396.49</v>
      </c>
      <c r="I10" s="25">
        <f t="shared" si="0"/>
        <v>2782.27</v>
      </c>
      <c r="J10" s="28">
        <v>0</v>
      </c>
      <c r="K10" s="25">
        <f t="shared" ref="K10:K32" si="1">ROUND(H10+I10-J10,2)</f>
        <v>3178.76</v>
      </c>
    </row>
    <row r="11" spans="1:11" x14ac:dyDescent="0.2">
      <c r="A11" s="24">
        <v>5</v>
      </c>
      <c r="B11" s="25">
        <f>ROUND([1]Пойковский!D11,2)</f>
        <v>0</v>
      </c>
      <c r="C11" s="26">
        <f>ROUND([1]Пойковский!N11,2)</f>
        <v>2826.6</v>
      </c>
      <c r="D11" s="27">
        <f>ROUND([1]Пойковский!X11,2)</f>
        <v>411.84</v>
      </c>
      <c r="E11" s="25">
        <f>ROUND([1]Пойковский!AH11,2)</f>
        <v>196.8</v>
      </c>
      <c r="F11" s="25">
        <f>[1]Пойковский!AR11</f>
        <v>6.0000000000000001E-3</v>
      </c>
      <c r="G11" s="25">
        <f>[1]Пойковский!BB11</f>
        <v>7.8E-2</v>
      </c>
      <c r="H11" s="25">
        <f t="shared" si="0"/>
        <v>411.85</v>
      </c>
      <c r="I11" s="25">
        <f t="shared" si="0"/>
        <v>3023.48</v>
      </c>
      <c r="J11" s="28">
        <v>0</v>
      </c>
      <c r="K11" s="25">
        <f t="shared" si="1"/>
        <v>3435.33</v>
      </c>
    </row>
    <row r="12" spans="1:11" x14ac:dyDescent="0.2">
      <c r="A12" s="24">
        <v>6</v>
      </c>
      <c r="B12" s="25">
        <f>ROUND([1]Пойковский!D12,2)</f>
        <v>0</v>
      </c>
      <c r="C12" s="26">
        <f>ROUND([1]Пойковский!N12,2)</f>
        <v>3267.6</v>
      </c>
      <c r="D12" s="27">
        <f>ROUND([1]Пойковский!X12,2)</f>
        <v>416.64</v>
      </c>
      <c r="E12" s="25">
        <f>ROUND([1]Пойковский!AH12,2)</f>
        <v>248.64</v>
      </c>
      <c r="F12" s="25">
        <f>[1]Пойковский!AR12</f>
        <v>1.2E-2</v>
      </c>
      <c r="G12" s="25">
        <f>[1]Пойковский!BB12</f>
        <v>7.1999999999999995E-2</v>
      </c>
      <c r="H12" s="25">
        <f t="shared" si="0"/>
        <v>416.65</v>
      </c>
      <c r="I12" s="25">
        <f t="shared" si="0"/>
        <v>3516.31</v>
      </c>
      <c r="J12" s="28">
        <v>0</v>
      </c>
      <c r="K12" s="25">
        <f t="shared" si="1"/>
        <v>3932.96</v>
      </c>
    </row>
    <row r="13" spans="1:11" x14ac:dyDescent="0.2">
      <c r="A13" s="24">
        <v>7</v>
      </c>
      <c r="B13" s="25">
        <f>ROUND([1]Пойковский!D13,2)</f>
        <v>0</v>
      </c>
      <c r="C13" s="26">
        <f>ROUND([1]Пойковский!N13,2)</f>
        <v>3570</v>
      </c>
      <c r="D13" s="27">
        <f>ROUND([1]Пойковский!X13,2)</f>
        <v>405.12</v>
      </c>
      <c r="E13" s="25">
        <f>ROUND([1]Пойковский!AH13,2)</f>
        <v>271.68</v>
      </c>
      <c r="F13" s="25">
        <f>[1]Пойковский!AR13</f>
        <v>6.0000000000000001E-3</v>
      </c>
      <c r="G13" s="25">
        <f>[1]Пойковский!BB13</f>
        <v>7.1999999999999995E-2</v>
      </c>
      <c r="H13" s="25">
        <f t="shared" si="0"/>
        <v>405.13</v>
      </c>
      <c r="I13" s="25">
        <f t="shared" si="0"/>
        <v>3841.75</v>
      </c>
      <c r="J13" s="28">
        <v>0</v>
      </c>
      <c r="K13" s="25">
        <f t="shared" si="1"/>
        <v>4246.88</v>
      </c>
    </row>
    <row r="14" spans="1:11" x14ac:dyDescent="0.2">
      <c r="A14" s="24">
        <v>8</v>
      </c>
      <c r="B14" s="25">
        <f>ROUND([1]Пойковский!D14,2)</f>
        <v>0</v>
      </c>
      <c r="C14" s="26">
        <f>ROUND([1]Пойковский!N14,2)</f>
        <v>3998.4</v>
      </c>
      <c r="D14" s="27">
        <f>ROUND([1]Пойковский!X14,2)</f>
        <v>455.04</v>
      </c>
      <c r="E14" s="25">
        <f>ROUND([1]Пойковский!AH14,2)</f>
        <v>271.68</v>
      </c>
      <c r="F14" s="25">
        <f>[1]Пойковский!AR14</f>
        <v>1.2E-2</v>
      </c>
      <c r="G14" s="25">
        <f>[1]Пойковский!BB14</f>
        <v>7.8E-2</v>
      </c>
      <c r="H14" s="25">
        <f t="shared" si="0"/>
        <v>455.05</v>
      </c>
      <c r="I14" s="25">
        <f t="shared" si="0"/>
        <v>4270.16</v>
      </c>
      <c r="J14" s="28">
        <v>0</v>
      </c>
      <c r="K14" s="25">
        <f t="shared" si="1"/>
        <v>4725.21</v>
      </c>
    </row>
    <row r="15" spans="1:11" x14ac:dyDescent="0.2">
      <c r="A15" s="24">
        <v>9</v>
      </c>
      <c r="B15" s="25">
        <f>ROUND([1]Пойковский!D15,2)</f>
        <v>0</v>
      </c>
      <c r="C15" s="26">
        <f>ROUND([1]Пойковский!N15,2)</f>
        <v>4309.2</v>
      </c>
      <c r="D15" s="27">
        <f>ROUND([1]Пойковский!X15,2)</f>
        <v>542.4</v>
      </c>
      <c r="E15" s="25">
        <f>ROUND([1]Пойковский!AH15,2)</f>
        <v>295.68</v>
      </c>
      <c r="F15" s="25">
        <f>[1]Пойковский!AR15</f>
        <v>6.0000000000000001E-3</v>
      </c>
      <c r="G15" s="25">
        <f>[1]Пойковский!BB15</f>
        <v>7.1999999999999995E-2</v>
      </c>
      <c r="H15" s="25">
        <f t="shared" si="0"/>
        <v>542.41</v>
      </c>
      <c r="I15" s="25">
        <f t="shared" si="0"/>
        <v>4604.95</v>
      </c>
      <c r="J15" s="28">
        <v>0</v>
      </c>
      <c r="K15" s="25">
        <f t="shared" si="1"/>
        <v>5147.3599999999997</v>
      </c>
    </row>
    <row r="16" spans="1:11" x14ac:dyDescent="0.2">
      <c r="A16" s="24">
        <v>10</v>
      </c>
      <c r="B16" s="25">
        <f>ROUND([1]Пойковский!D16,2)</f>
        <v>0</v>
      </c>
      <c r="C16" s="26">
        <f>ROUND([1]Пойковский!N16,2)</f>
        <v>4376.3999999999996</v>
      </c>
      <c r="D16" s="27">
        <f>ROUND([1]Пойковский!X16,2)</f>
        <v>544.32000000000005</v>
      </c>
      <c r="E16" s="25">
        <f>ROUND([1]Пойковский!AH16,2)</f>
        <v>337.92</v>
      </c>
      <c r="F16" s="25">
        <f>[1]Пойковский!AR16</f>
        <v>1.2E-2</v>
      </c>
      <c r="G16" s="25">
        <f>[1]Пойковский!BB16</f>
        <v>7.1999999999999995E-2</v>
      </c>
      <c r="H16" s="25">
        <f t="shared" si="0"/>
        <v>544.33000000000004</v>
      </c>
      <c r="I16" s="25">
        <f t="shared" si="0"/>
        <v>4714.3900000000003</v>
      </c>
      <c r="J16" s="28">
        <v>0</v>
      </c>
      <c r="K16" s="25">
        <f t="shared" si="1"/>
        <v>5258.72</v>
      </c>
    </row>
    <row r="17" spans="1:11" x14ac:dyDescent="0.2">
      <c r="A17" s="24">
        <v>11</v>
      </c>
      <c r="B17" s="25">
        <f>ROUND([1]Пойковский!D17,2)</f>
        <v>0</v>
      </c>
      <c r="C17" s="26">
        <f>ROUND([1]Пойковский!N17,2)</f>
        <v>4527.6000000000004</v>
      </c>
      <c r="D17" s="27">
        <f>ROUND([1]Пойковский!X17,2)</f>
        <v>536.64</v>
      </c>
      <c r="E17" s="25">
        <f>ROUND([1]Пойковский!AH17,2)</f>
        <v>322.56</v>
      </c>
      <c r="F17" s="25">
        <f>[1]Пойковский!AR17</f>
        <v>6.0000000000000001E-3</v>
      </c>
      <c r="G17" s="25">
        <f>[1]Пойковский!BB17</f>
        <v>7.8E-2</v>
      </c>
      <c r="H17" s="25">
        <f t="shared" si="0"/>
        <v>536.65</v>
      </c>
      <c r="I17" s="25">
        <f t="shared" si="0"/>
        <v>4850.24</v>
      </c>
      <c r="J17" s="28">
        <v>0</v>
      </c>
      <c r="K17" s="25">
        <f t="shared" si="1"/>
        <v>5386.89</v>
      </c>
    </row>
    <row r="18" spans="1:11" x14ac:dyDescent="0.2">
      <c r="A18" s="24">
        <v>12</v>
      </c>
      <c r="B18" s="25">
        <f>ROUND([1]Пойковский!D18,2)</f>
        <v>0</v>
      </c>
      <c r="C18" s="26">
        <f>ROUND([1]Пойковский!N18,2)</f>
        <v>4582.2</v>
      </c>
      <c r="D18" s="27">
        <f>ROUND([1]Пойковский!X18,2)</f>
        <v>519.36</v>
      </c>
      <c r="E18" s="25">
        <f>ROUND([1]Пойковский!AH18,2)</f>
        <v>339.84</v>
      </c>
      <c r="F18" s="25">
        <f>[1]Пойковский!AR18</f>
        <v>1.2E-2</v>
      </c>
      <c r="G18" s="25">
        <f>[1]Пойковский!BB18</f>
        <v>7.1999999999999995E-2</v>
      </c>
      <c r="H18" s="25">
        <f t="shared" si="0"/>
        <v>519.37</v>
      </c>
      <c r="I18" s="25">
        <f t="shared" si="0"/>
        <v>4922.1099999999997</v>
      </c>
      <c r="J18" s="28">
        <v>0</v>
      </c>
      <c r="K18" s="25">
        <f t="shared" si="1"/>
        <v>5441.48</v>
      </c>
    </row>
    <row r="19" spans="1:11" x14ac:dyDescent="0.2">
      <c r="A19" s="24">
        <v>13</v>
      </c>
      <c r="B19" s="25">
        <f>ROUND([1]Пойковский!D19,2)</f>
        <v>0</v>
      </c>
      <c r="C19" s="26">
        <f>ROUND([1]Пойковский!N19,2)</f>
        <v>4531.8</v>
      </c>
      <c r="D19" s="27">
        <f>ROUND([1]Пойковский!X19,2)</f>
        <v>508.8</v>
      </c>
      <c r="E19" s="25">
        <f>ROUND([1]Пойковский!AH19,2)</f>
        <v>331.2</v>
      </c>
      <c r="F19" s="25">
        <f>[1]Пойковский!AR19</f>
        <v>6.0000000000000001E-3</v>
      </c>
      <c r="G19" s="25">
        <f>[1]Пойковский!BB19</f>
        <v>7.1999999999999995E-2</v>
      </c>
      <c r="H19" s="25">
        <f t="shared" si="0"/>
        <v>508.81</v>
      </c>
      <c r="I19" s="25">
        <f t="shared" si="0"/>
        <v>4863.07</v>
      </c>
      <c r="J19" s="28">
        <v>0</v>
      </c>
      <c r="K19" s="25">
        <f t="shared" si="1"/>
        <v>5371.88</v>
      </c>
    </row>
    <row r="20" spans="1:11" x14ac:dyDescent="0.2">
      <c r="A20" s="24">
        <v>14</v>
      </c>
      <c r="B20" s="25">
        <f>ROUND([1]Пойковский!D20,2)</f>
        <v>0</v>
      </c>
      <c r="C20" s="26">
        <f>ROUND([1]Пойковский!N20,2)</f>
        <v>4380.6000000000004</v>
      </c>
      <c r="D20" s="27">
        <f>ROUND([1]Пойковский!X20,2)</f>
        <v>542.4</v>
      </c>
      <c r="E20" s="25">
        <f>ROUND([1]Пойковский!AH20,2)</f>
        <v>318.72000000000003</v>
      </c>
      <c r="F20" s="25">
        <f>[1]Пойковский!AR20</f>
        <v>1.2E-2</v>
      </c>
      <c r="G20" s="25">
        <f>[1]Пойковский!BB20</f>
        <v>7.1999999999999995E-2</v>
      </c>
      <c r="H20" s="25">
        <f t="shared" si="0"/>
        <v>542.41</v>
      </c>
      <c r="I20" s="25">
        <f t="shared" si="0"/>
        <v>4699.3900000000003</v>
      </c>
      <c r="J20" s="28">
        <v>0</v>
      </c>
      <c r="K20" s="25">
        <f t="shared" si="1"/>
        <v>5241.8</v>
      </c>
    </row>
    <row r="21" spans="1:11" x14ac:dyDescent="0.2">
      <c r="A21" s="24">
        <v>15</v>
      </c>
      <c r="B21" s="25">
        <f>ROUND([1]Пойковский!D21,2)</f>
        <v>0</v>
      </c>
      <c r="C21" s="26">
        <f>ROUND([1]Пойковский!N21,2)</f>
        <v>4330.2</v>
      </c>
      <c r="D21" s="27">
        <f>ROUND([1]Пойковский!X21,2)</f>
        <v>503.04</v>
      </c>
      <c r="E21" s="25">
        <f>ROUND([1]Пойковский!AH21,2)</f>
        <v>305.27999999999997</v>
      </c>
      <c r="F21" s="25">
        <f>[1]Пойковский!AR21</f>
        <v>6.0000000000000001E-3</v>
      </c>
      <c r="G21" s="25">
        <f>[1]Пойковский!BB21</f>
        <v>7.8E-2</v>
      </c>
      <c r="H21" s="25">
        <f t="shared" si="0"/>
        <v>503.05</v>
      </c>
      <c r="I21" s="25">
        <f t="shared" si="0"/>
        <v>4635.5600000000004</v>
      </c>
      <c r="J21" s="28">
        <v>0</v>
      </c>
      <c r="K21" s="25">
        <f t="shared" si="1"/>
        <v>5138.6099999999997</v>
      </c>
    </row>
    <row r="22" spans="1:11" x14ac:dyDescent="0.2">
      <c r="A22" s="24">
        <v>16</v>
      </c>
      <c r="B22" s="25">
        <f>ROUND([1]Пойковский!D22,2)</f>
        <v>0</v>
      </c>
      <c r="C22" s="26">
        <f>ROUND([1]Пойковский!N22,2)</f>
        <v>4376.3999999999996</v>
      </c>
      <c r="D22" s="27">
        <f>ROUND([1]Пойковский!X22,2)</f>
        <v>509.76</v>
      </c>
      <c r="E22" s="25">
        <f>ROUND([1]Пойковский!AH22,2)</f>
        <v>305.27999999999997</v>
      </c>
      <c r="F22" s="25">
        <f>[1]Пойковский!AR22</f>
        <v>1.2E-2</v>
      </c>
      <c r="G22" s="25">
        <f>[1]Пойковский!BB22</f>
        <v>7.1999999999999995E-2</v>
      </c>
      <c r="H22" s="25">
        <f t="shared" si="0"/>
        <v>509.77</v>
      </c>
      <c r="I22" s="25">
        <f t="shared" si="0"/>
        <v>4681.75</v>
      </c>
      <c r="J22" s="28">
        <v>0</v>
      </c>
      <c r="K22" s="25">
        <f t="shared" si="1"/>
        <v>5191.5200000000004</v>
      </c>
    </row>
    <row r="23" spans="1:11" x14ac:dyDescent="0.2">
      <c r="A23" s="24">
        <v>17</v>
      </c>
      <c r="B23" s="25">
        <f>ROUND([1]Пойковский!D23,2)</f>
        <v>0</v>
      </c>
      <c r="C23" s="26">
        <f>ROUND([1]Пойковский!N23,2)</f>
        <v>4317.6000000000004</v>
      </c>
      <c r="D23" s="27">
        <f>ROUND([1]Пойковский!X23,2)</f>
        <v>504</v>
      </c>
      <c r="E23" s="25">
        <f>ROUND([1]Пойковский!AH23,2)</f>
        <v>309.12</v>
      </c>
      <c r="F23" s="25">
        <f>[1]Пойковский!AR23</f>
        <v>6.0000000000000001E-3</v>
      </c>
      <c r="G23" s="25">
        <f>[1]Пойковский!BB23</f>
        <v>7.1999999999999995E-2</v>
      </c>
      <c r="H23" s="25">
        <f t="shared" si="0"/>
        <v>504.01</v>
      </c>
      <c r="I23" s="25">
        <f t="shared" si="0"/>
        <v>4626.79</v>
      </c>
      <c r="J23" s="28">
        <v>0</v>
      </c>
      <c r="K23" s="25">
        <f t="shared" si="1"/>
        <v>5130.8</v>
      </c>
    </row>
    <row r="24" spans="1:11" x14ac:dyDescent="0.2">
      <c r="A24" s="24">
        <v>18</v>
      </c>
      <c r="B24" s="25">
        <f>ROUND([1]Пойковский!D24,2)</f>
        <v>0</v>
      </c>
      <c r="C24" s="26">
        <f>ROUND([1]Пойковский!N24,2)</f>
        <v>4330.2</v>
      </c>
      <c r="D24" s="27">
        <f>ROUND([1]Пойковский!X24,2)</f>
        <v>471.36</v>
      </c>
      <c r="E24" s="25">
        <f>ROUND([1]Пойковский!AH24,2)</f>
        <v>325.44</v>
      </c>
      <c r="F24" s="25">
        <f>[1]Пойковский!AR24</f>
        <v>1.2E-2</v>
      </c>
      <c r="G24" s="25">
        <f>[1]Пойковский!BB24</f>
        <v>7.1999999999999995E-2</v>
      </c>
      <c r="H24" s="25">
        <f t="shared" si="0"/>
        <v>471.37</v>
      </c>
      <c r="I24" s="25">
        <f t="shared" si="0"/>
        <v>4655.71</v>
      </c>
      <c r="J24" s="28">
        <v>0</v>
      </c>
      <c r="K24" s="25">
        <f t="shared" si="1"/>
        <v>5127.08</v>
      </c>
    </row>
    <row r="25" spans="1:11" x14ac:dyDescent="0.2">
      <c r="A25" s="24">
        <v>19</v>
      </c>
      <c r="B25" s="25">
        <f>ROUND([1]Пойковский!D25,2)</f>
        <v>0</v>
      </c>
      <c r="C25" s="26">
        <f>ROUND([1]Пойковский!N25,2)</f>
        <v>4418.3999999999996</v>
      </c>
      <c r="D25" s="27">
        <f>ROUND([1]Пойковский!X25,2)</f>
        <v>470.4</v>
      </c>
      <c r="E25" s="25">
        <f>ROUND([1]Пойковский!AH25,2)</f>
        <v>337.92</v>
      </c>
      <c r="F25" s="25">
        <f>[1]Пойковский!AR25</f>
        <v>6.0000000000000001E-3</v>
      </c>
      <c r="G25" s="25">
        <f>[1]Пойковский!BB25</f>
        <v>7.8E-2</v>
      </c>
      <c r="H25" s="25">
        <f t="shared" si="0"/>
        <v>470.41</v>
      </c>
      <c r="I25" s="25">
        <f t="shared" si="0"/>
        <v>4756.3999999999996</v>
      </c>
      <c r="J25" s="28">
        <v>0</v>
      </c>
      <c r="K25" s="25">
        <f t="shared" si="1"/>
        <v>5226.8100000000004</v>
      </c>
    </row>
    <row r="26" spans="1:11" x14ac:dyDescent="0.2">
      <c r="A26" s="24">
        <v>20</v>
      </c>
      <c r="B26" s="25">
        <f>ROUND([1]Пойковский!D26,2)</f>
        <v>0</v>
      </c>
      <c r="C26" s="26">
        <f>ROUND([1]Пойковский!N26,2)</f>
        <v>4351.2</v>
      </c>
      <c r="D26" s="27">
        <f>ROUND([1]Пойковский!X26,2)</f>
        <v>531.84</v>
      </c>
      <c r="E26" s="25">
        <f>ROUND([1]Пойковский!AH26,2)</f>
        <v>334.08</v>
      </c>
      <c r="F26" s="25">
        <f>[1]Пойковский!AR26</f>
        <v>1.2E-2</v>
      </c>
      <c r="G26" s="25">
        <f>[1]Пойковский!BB26</f>
        <v>0.126</v>
      </c>
      <c r="H26" s="25">
        <f t="shared" si="0"/>
        <v>531.85</v>
      </c>
      <c r="I26" s="25">
        <f t="shared" si="0"/>
        <v>4685.41</v>
      </c>
      <c r="J26" s="28">
        <v>0</v>
      </c>
      <c r="K26" s="25">
        <f t="shared" si="1"/>
        <v>5217.26</v>
      </c>
    </row>
    <row r="27" spans="1:11" x14ac:dyDescent="0.2">
      <c r="A27" s="24">
        <v>21</v>
      </c>
      <c r="B27" s="25">
        <f>ROUND([1]Пойковский!D27,2)</f>
        <v>0</v>
      </c>
      <c r="C27" s="26">
        <f>ROUND([1]Пойковский!N27,2)</f>
        <v>4342.8</v>
      </c>
      <c r="D27" s="27">
        <f>ROUND([1]Пойковский!X27,2)</f>
        <v>491.52</v>
      </c>
      <c r="E27" s="25">
        <f>ROUND([1]Пойковский!AH27,2)</f>
        <v>336</v>
      </c>
      <c r="F27" s="25">
        <f>[1]Пойковский!AR27</f>
        <v>6.0000000000000001E-3</v>
      </c>
      <c r="G27" s="25">
        <f>[1]Пойковский!BB27</f>
        <v>7.8E-2</v>
      </c>
      <c r="H27" s="25">
        <f t="shared" si="0"/>
        <v>491.53</v>
      </c>
      <c r="I27" s="25">
        <f t="shared" si="0"/>
        <v>4678.88</v>
      </c>
      <c r="J27" s="28">
        <v>0</v>
      </c>
      <c r="K27" s="25">
        <f t="shared" si="1"/>
        <v>5170.41</v>
      </c>
    </row>
    <row r="28" spans="1:11" x14ac:dyDescent="0.2">
      <c r="A28" s="24">
        <v>22</v>
      </c>
      <c r="B28" s="25">
        <f>ROUND([1]Пойковский!D28,2)</f>
        <v>0</v>
      </c>
      <c r="C28" s="26">
        <f>ROUND([1]Пойковский!N28,2)</f>
        <v>4187.3999999999996</v>
      </c>
      <c r="D28" s="27">
        <f>ROUND([1]Пойковский!X28,2)</f>
        <v>482.88</v>
      </c>
      <c r="E28" s="25">
        <f>ROUND([1]Пойковский!AH28,2)</f>
        <v>342.72</v>
      </c>
      <c r="F28" s="25">
        <f>[1]Пойковский!AR28</f>
        <v>1.2E-2</v>
      </c>
      <c r="G28" s="25">
        <f>[1]Пойковский!BB28</f>
        <v>0.13800000000000001</v>
      </c>
      <c r="H28" s="25">
        <f t="shared" si="0"/>
        <v>482.89</v>
      </c>
      <c r="I28" s="25">
        <f t="shared" si="0"/>
        <v>4530.26</v>
      </c>
      <c r="J28" s="28">
        <v>0</v>
      </c>
      <c r="K28" s="25">
        <f t="shared" si="1"/>
        <v>5013.1499999999996</v>
      </c>
    </row>
    <row r="29" spans="1:11" x14ac:dyDescent="0.2">
      <c r="A29" s="24">
        <v>23</v>
      </c>
      <c r="B29" s="25">
        <f>ROUND([1]Пойковский!D29,2)</f>
        <v>0</v>
      </c>
      <c r="C29" s="26">
        <f>ROUND([1]Пойковский!N29,2)</f>
        <v>3796.8</v>
      </c>
      <c r="D29" s="27">
        <f>ROUND([1]Пойковский!X29,2)</f>
        <v>532.79999999999995</v>
      </c>
      <c r="E29" s="25">
        <f>ROUND([1]Пойковский!AH29,2)</f>
        <v>297.60000000000002</v>
      </c>
      <c r="F29" s="25">
        <f>[1]Пойковский!AR29</f>
        <v>6.0000000000000001E-3</v>
      </c>
      <c r="G29" s="25">
        <f>[1]Пойковский!BB29</f>
        <v>0.39</v>
      </c>
      <c r="H29" s="25">
        <f t="shared" si="0"/>
        <v>532.80999999999995</v>
      </c>
      <c r="I29" s="25">
        <f t="shared" si="0"/>
        <v>4094.79</v>
      </c>
      <c r="J29" s="28">
        <v>0</v>
      </c>
      <c r="K29" s="25">
        <f t="shared" si="1"/>
        <v>4627.6000000000004</v>
      </c>
    </row>
    <row r="30" spans="1:11" x14ac:dyDescent="0.2">
      <c r="A30" s="24">
        <v>24</v>
      </c>
      <c r="B30" s="25">
        <f>ROUND([1]Пойковский!D30,2)</f>
        <v>0</v>
      </c>
      <c r="C30" s="26">
        <f>ROUND([1]Пойковский!N30,2)</f>
        <v>3313.8</v>
      </c>
      <c r="D30" s="27">
        <f>ROUND([1]Пойковский!X30,2)</f>
        <v>412.8</v>
      </c>
      <c r="E30" s="25">
        <f>ROUND([1]Пойковский!AH30,2)</f>
        <v>261.12</v>
      </c>
      <c r="F30" s="25">
        <f>[1]Пойковский!AR30</f>
        <v>1.2E-2</v>
      </c>
      <c r="G30" s="25">
        <f>[1]Пойковский!BB30</f>
        <v>0.39600000000000002</v>
      </c>
      <c r="H30" s="25">
        <f t="shared" si="0"/>
        <v>412.81</v>
      </c>
      <c r="I30" s="25">
        <f t="shared" si="0"/>
        <v>3575.32</v>
      </c>
      <c r="J30" s="28">
        <v>0</v>
      </c>
      <c r="K30" s="25">
        <f t="shared" si="1"/>
        <v>3988.13</v>
      </c>
    </row>
    <row r="31" spans="1:11" x14ac:dyDescent="0.2">
      <c r="A31" s="24">
        <v>1</v>
      </c>
      <c r="B31" s="25">
        <f>ROUND([1]Пойковский!D31,2)</f>
        <v>0</v>
      </c>
      <c r="C31" s="26">
        <f>ROUND([1]Пойковский!N31,2)</f>
        <v>2965.2</v>
      </c>
      <c r="D31" s="27">
        <f>ROUND([1]Пойковский!X31,2)</f>
        <v>444.48</v>
      </c>
      <c r="E31" s="25">
        <f>ROUND([1]Пойковский!AH31,2)</f>
        <v>221.76</v>
      </c>
      <c r="F31" s="25">
        <f>[1]Пойковский!AR31</f>
        <v>6.0000000000000001E-3</v>
      </c>
      <c r="G31" s="25">
        <f>[1]Пойковский!BB31</f>
        <v>0.39600000000000002</v>
      </c>
      <c r="H31" s="25">
        <f t="shared" si="0"/>
        <v>444.49</v>
      </c>
      <c r="I31" s="25">
        <f t="shared" si="0"/>
        <v>3187.36</v>
      </c>
      <c r="J31" s="28">
        <v>0</v>
      </c>
      <c r="K31" s="25">
        <f t="shared" si="1"/>
        <v>3631.85</v>
      </c>
    </row>
    <row r="32" spans="1:11" ht="13.5" thickBot="1" x14ac:dyDescent="0.25">
      <c r="A32" s="29">
        <v>2</v>
      </c>
      <c r="B32" s="30">
        <f>ROUND([1]Пойковский!D32,2)</f>
        <v>0</v>
      </c>
      <c r="C32" s="26">
        <f>ROUND([1]Пойковский!N32,2)</f>
        <v>2755.2</v>
      </c>
      <c r="D32" s="27">
        <f>ROUND([1]Пойковский!X32,2)</f>
        <v>409.92</v>
      </c>
      <c r="E32" s="25">
        <f>ROUND([1]Пойковский!AH32,2)</f>
        <v>180.48</v>
      </c>
      <c r="F32" s="25">
        <f>[1]Пойковский!AR32</f>
        <v>1.2E-2</v>
      </c>
      <c r="G32" s="25">
        <f>[1]Пойковский!BB32</f>
        <v>0.108</v>
      </c>
      <c r="H32" s="25">
        <f t="shared" si="0"/>
        <v>409.93</v>
      </c>
      <c r="I32" s="25">
        <f t="shared" si="0"/>
        <v>2935.79</v>
      </c>
      <c r="J32" s="28">
        <v>0</v>
      </c>
      <c r="K32" s="25">
        <f t="shared" si="1"/>
        <v>3345.72</v>
      </c>
    </row>
    <row r="33" spans="1:11" ht="16.5" thickBot="1" x14ac:dyDescent="0.3">
      <c r="A33" s="31" t="s">
        <v>14</v>
      </c>
      <c r="B33" s="32">
        <f t="shared" ref="B33:J33" si="2">SUM(B9:B32)</f>
        <v>0</v>
      </c>
      <c r="C33" s="33">
        <f t="shared" si="2"/>
        <v>93071.999999999985</v>
      </c>
      <c r="D33" s="33">
        <f t="shared" si="2"/>
        <v>11463.359999999997</v>
      </c>
      <c r="E33" s="33">
        <f t="shared" si="2"/>
        <v>6852.48</v>
      </c>
      <c r="F33" s="33">
        <f t="shared" si="2"/>
        <v>0.22200000000000009</v>
      </c>
      <c r="G33" s="33">
        <f t="shared" si="2"/>
        <v>2.8920000000000003</v>
      </c>
      <c r="H33" s="34">
        <f>SUM(H9:H32)</f>
        <v>11463.599999999999</v>
      </c>
      <c r="I33" s="34">
        <f>SUM(I9:I32)</f>
        <v>99927.37999999999</v>
      </c>
      <c r="J33" s="35">
        <f t="shared" si="2"/>
        <v>0</v>
      </c>
      <c r="K33" s="34">
        <f>H33+I33-J33</f>
        <v>111390.97999999998</v>
      </c>
    </row>
    <row r="34" spans="1:11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 t="s">
        <v>15</v>
      </c>
      <c r="K34" s="38">
        <f>ROUND(K33/24,2)</f>
        <v>4641.29</v>
      </c>
    </row>
    <row r="35" spans="1:11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 t="s">
        <v>16</v>
      </c>
      <c r="K35" s="38">
        <f>MAX(K9:K32)</f>
        <v>5441.48</v>
      </c>
    </row>
    <row r="36" spans="1:11" ht="15.75" x14ac:dyDescent="0.25">
      <c r="D36" s="39"/>
      <c r="E36" s="39"/>
      <c r="F36" s="39"/>
      <c r="G36" s="39"/>
      <c r="H36" s="36"/>
      <c r="I36" s="36"/>
      <c r="J36" s="36" t="s">
        <v>17</v>
      </c>
      <c r="K36" s="38">
        <f>ROUND(K34/K35,2)</f>
        <v>0.85</v>
      </c>
    </row>
    <row r="37" spans="1:11" x14ac:dyDescent="0.2">
      <c r="F37" s="40"/>
      <c r="G37" s="40"/>
      <c r="H37" s="40"/>
    </row>
    <row r="39" spans="1:11" x14ac:dyDescent="0.2">
      <c r="B39" s="41" t="s">
        <v>18</v>
      </c>
      <c r="C39" s="41"/>
      <c r="G39" s="42" t="s">
        <v>19</v>
      </c>
      <c r="H39" s="42"/>
      <c r="I39" s="42"/>
    </row>
    <row r="40" spans="1:11" x14ac:dyDescent="0.2">
      <c r="B40" s="43" t="s">
        <v>20</v>
      </c>
      <c r="C40" s="43"/>
      <c r="G40" s="44" t="s">
        <v>21</v>
      </c>
      <c r="H40" s="45"/>
    </row>
    <row r="41" spans="1:11" x14ac:dyDescent="0.2">
      <c r="B41" s="46"/>
      <c r="C41" s="46"/>
      <c r="D41" s="47"/>
      <c r="E41" s="47"/>
      <c r="F41" s="47"/>
      <c r="G41" s="47"/>
    </row>
    <row r="42" spans="1:11" x14ac:dyDescent="0.2">
      <c r="B42" s="48"/>
      <c r="C42" s="48"/>
      <c r="G42" s="48"/>
      <c r="H42" s="48"/>
    </row>
  </sheetData>
  <mergeCells count="5">
    <mergeCell ref="A2:K2"/>
    <mergeCell ref="A4:K4"/>
    <mergeCell ref="A5:A7"/>
    <mergeCell ref="G39:I39"/>
    <mergeCell ref="B40:C40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54"/>
  <sheetViews>
    <sheetView view="pageBreakPreview" zoomScaleNormal="100" workbookViewId="0">
      <selection activeCell="I62" sqref="I62"/>
    </sheetView>
  </sheetViews>
  <sheetFormatPr defaultRowHeight="12.75" x14ac:dyDescent="0.2"/>
  <cols>
    <col min="1" max="1" width="5.85546875" style="1" customWidth="1"/>
    <col min="2" max="2" width="19.7109375" style="1" customWidth="1"/>
    <col min="3" max="3" width="10.28515625" style="1" hidden="1" customWidth="1"/>
    <col min="4" max="4" width="20.85546875" style="1" customWidth="1"/>
    <col min="5" max="5" width="12" style="1" hidden="1" customWidth="1"/>
    <col min="6" max="6" width="18" style="1" customWidth="1"/>
    <col min="7" max="7" width="10.5703125" style="1" hidden="1" customWidth="1"/>
    <col min="8" max="8" width="22.5703125" style="1" customWidth="1"/>
    <col min="9" max="9" width="31.28515625" style="1" customWidth="1"/>
    <col min="10" max="10" width="18.42578125" style="1" customWidth="1"/>
    <col min="11" max="11" width="9.7109375" style="1" customWidth="1"/>
    <col min="12" max="16384" width="9.140625" style="1"/>
  </cols>
  <sheetData>
    <row r="1" spans="1:11" ht="15.75" customHeight="1" x14ac:dyDescent="0.25">
      <c r="B1" s="49" t="s">
        <v>22</v>
      </c>
      <c r="C1" s="49"/>
      <c r="D1" s="49"/>
      <c r="E1" s="49"/>
      <c r="F1" s="49"/>
      <c r="G1" s="49"/>
      <c r="H1" s="49"/>
      <c r="I1" s="49"/>
      <c r="J1" s="50"/>
      <c r="K1" s="51"/>
    </row>
    <row r="2" spans="1:11" ht="15.75" x14ac:dyDescent="0.25">
      <c r="A2" s="50"/>
      <c r="B2" s="49"/>
      <c r="C2" s="49"/>
      <c r="D2" s="49"/>
      <c r="E2" s="49"/>
      <c r="F2" s="49"/>
      <c r="G2" s="49"/>
      <c r="H2" s="49"/>
      <c r="I2" s="49"/>
      <c r="J2" s="50"/>
      <c r="K2" s="51"/>
    </row>
    <row r="3" spans="1:11" ht="21.75" customHeight="1" x14ac:dyDescent="0.25">
      <c r="B3" s="49" t="s">
        <v>23</v>
      </c>
      <c r="C3" s="49"/>
      <c r="D3" s="49"/>
      <c r="E3" s="49"/>
      <c r="F3" s="49"/>
      <c r="G3" s="49"/>
      <c r="H3" s="49"/>
      <c r="I3" s="49"/>
      <c r="J3" s="50"/>
      <c r="K3" s="51"/>
    </row>
    <row r="4" spans="1:11" ht="13.5" customHeight="1" thickBot="1" x14ac:dyDescent="0.25"/>
    <row r="5" spans="1:11" ht="40.5" customHeight="1" thickBot="1" x14ac:dyDescent="0.25">
      <c r="B5" s="52" t="s">
        <v>2</v>
      </c>
      <c r="C5" s="53" t="s">
        <v>24</v>
      </c>
      <c r="D5" s="54"/>
      <c r="E5" s="53" t="s">
        <v>25</v>
      </c>
      <c r="F5" s="54"/>
      <c r="G5" s="53" t="s">
        <v>26</v>
      </c>
      <c r="H5" s="54"/>
      <c r="I5" s="55" t="s">
        <v>27</v>
      </c>
    </row>
    <row r="6" spans="1:11" ht="34.5" customHeight="1" thickBot="1" x14ac:dyDescent="0.25">
      <c r="B6" s="56"/>
      <c r="C6" s="57" t="s">
        <v>28</v>
      </c>
      <c r="D6" s="58" t="s">
        <v>29</v>
      </c>
      <c r="E6" s="57" t="s">
        <v>30</v>
      </c>
      <c r="F6" s="58" t="s">
        <v>29</v>
      </c>
      <c r="G6" s="57" t="s">
        <v>31</v>
      </c>
      <c r="H6" s="58" t="s">
        <v>32</v>
      </c>
      <c r="I6" s="59"/>
    </row>
    <row r="7" spans="1:11" ht="20.100000000000001" customHeight="1" x14ac:dyDescent="0.2">
      <c r="B7" s="60">
        <v>2</v>
      </c>
      <c r="C7" s="61"/>
      <c r="D7" s="62"/>
      <c r="E7" s="61"/>
      <c r="F7" s="62"/>
      <c r="G7" s="61"/>
      <c r="H7" s="62"/>
      <c r="I7" s="62"/>
    </row>
    <row r="8" spans="1:11" ht="20.100000000000001" customHeight="1" x14ac:dyDescent="0.2">
      <c r="B8" s="63">
        <v>3</v>
      </c>
      <c r="C8" s="64"/>
      <c r="D8" s="65">
        <v>81</v>
      </c>
      <c r="E8" s="64"/>
      <c r="F8" s="65">
        <v>123</v>
      </c>
      <c r="G8" s="64"/>
      <c r="H8" s="65">
        <v>7</v>
      </c>
      <c r="I8" s="65">
        <f>D8+F8+H8</f>
        <v>211</v>
      </c>
    </row>
    <row r="9" spans="1:11" ht="20.100000000000001" customHeight="1" x14ac:dyDescent="0.2">
      <c r="B9" s="63">
        <v>4</v>
      </c>
      <c r="C9" s="64"/>
      <c r="D9" s="65">
        <v>76</v>
      </c>
      <c r="E9" s="64"/>
      <c r="F9" s="65">
        <v>113</v>
      </c>
      <c r="G9" s="64"/>
      <c r="H9" s="65">
        <v>6</v>
      </c>
      <c r="I9" s="65">
        <f t="shared" ref="I9:I30" si="0">D9+F9+H9</f>
        <v>195</v>
      </c>
    </row>
    <row r="10" spans="1:11" ht="20.100000000000001" customHeight="1" x14ac:dyDescent="0.2">
      <c r="B10" s="63">
        <v>5</v>
      </c>
      <c r="C10" s="64"/>
      <c r="D10" s="65">
        <v>76</v>
      </c>
      <c r="E10" s="64"/>
      <c r="F10" s="65">
        <v>113</v>
      </c>
      <c r="G10" s="64"/>
      <c r="H10" s="65">
        <v>6</v>
      </c>
      <c r="I10" s="65">
        <f t="shared" si="0"/>
        <v>195</v>
      </c>
    </row>
    <row r="11" spans="1:11" ht="20.100000000000001" customHeight="1" x14ac:dyDescent="0.2">
      <c r="B11" s="63">
        <v>6</v>
      </c>
      <c r="C11" s="64"/>
      <c r="D11" s="65">
        <v>92</v>
      </c>
      <c r="E11" s="64"/>
      <c r="F11" s="65">
        <v>121</v>
      </c>
      <c r="G11" s="64"/>
      <c r="H11" s="65">
        <v>6</v>
      </c>
      <c r="I11" s="65">
        <f t="shared" si="0"/>
        <v>219</v>
      </c>
    </row>
    <row r="12" spans="1:11" ht="20.100000000000001" customHeight="1" x14ac:dyDescent="0.2">
      <c r="B12" s="63">
        <v>7</v>
      </c>
      <c r="C12" s="64"/>
      <c r="D12" s="65">
        <v>118</v>
      </c>
      <c r="E12" s="64"/>
      <c r="F12" s="65">
        <v>157</v>
      </c>
      <c r="G12" s="64"/>
      <c r="H12" s="65">
        <v>8</v>
      </c>
      <c r="I12" s="65">
        <f t="shared" si="0"/>
        <v>283</v>
      </c>
    </row>
    <row r="13" spans="1:11" ht="20.100000000000001" customHeight="1" x14ac:dyDescent="0.2">
      <c r="B13" s="63">
        <v>8</v>
      </c>
      <c r="C13" s="64"/>
      <c r="D13" s="65">
        <v>183</v>
      </c>
      <c r="E13" s="64"/>
      <c r="F13" s="65">
        <v>204</v>
      </c>
      <c r="G13" s="64"/>
      <c r="H13" s="65">
        <v>7</v>
      </c>
      <c r="I13" s="65">
        <f t="shared" si="0"/>
        <v>394</v>
      </c>
    </row>
    <row r="14" spans="1:11" ht="20.100000000000001" customHeight="1" x14ac:dyDescent="0.2">
      <c r="B14" s="63">
        <v>9</v>
      </c>
      <c r="C14" s="64"/>
      <c r="D14" s="65">
        <v>200</v>
      </c>
      <c r="E14" s="64"/>
      <c r="F14" s="65">
        <v>189</v>
      </c>
      <c r="G14" s="64"/>
      <c r="H14" s="65">
        <v>10</v>
      </c>
      <c r="I14" s="65">
        <f t="shared" si="0"/>
        <v>399</v>
      </c>
    </row>
    <row r="15" spans="1:11" ht="20.100000000000001" customHeight="1" x14ac:dyDescent="0.2">
      <c r="B15" s="63">
        <v>10</v>
      </c>
      <c r="C15" s="64"/>
      <c r="D15" s="65">
        <v>168</v>
      </c>
      <c r="E15" s="64"/>
      <c r="F15" s="65">
        <v>242</v>
      </c>
      <c r="G15" s="64"/>
      <c r="H15" s="65">
        <v>6</v>
      </c>
      <c r="I15" s="65">
        <f t="shared" si="0"/>
        <v>416</v>
      </c>
    </row>
    <row r="16" spans="1:11" ht="20.100000000000001" customHeight="1" x14ac:dyDescent="0.2">
      <c r="B16" s="63">
        <v>11</v>
      </c>
      <c r="C16" s="64"/>
      <c r="D16" s="65">
        <v>212</v>
      </c>
      <c r="E16" s="64"/>
      <c r="F16" s="65">
        <v>212</v>
      </c>
      <c r="G16" s="64"/>
      <c r="H16" s="65">
        <v>9</v>
      </c>
      <c r="I16" s="65">
        <f t="shared" si="0"/>
        <v>433</v>
      </c>
    </row>
    <row r="17" spans="2:9" ht="20.100000000000001" customHeight="1" x14ac:dyDescent="0.2">
      <c r="B17" s="63">
        <v>12</v>
      </c>
      <c r="C17" s="64"/>
      <c r="D17" s="65">
        <v>189</v>
      </c>
      <c r="E17" s="64"/>
      <c r="F17" s="65">
        <v>206</v>
      </c>
      <c r="G17" s="64"/>
      <c r="H17" s="65">
        <v>8</v>
      </c>
      <c r="I17" s="65">
        <f t="shared" si="0"/>
        <v>403</v>
      </c>
    </row>
    <row r="18" spans="2:9" ht="20.100000000000001" customHeight="1" x14ac:dyDescent="0.2">
      <c r="B18" s="63">
        <v>13</v>
      </c>
      <c r="C18" s="64"/>
      <c r="D18" s="65">
        <v>180</v>
      </c>
      <c r="E18" s="64"/>
      <c r="F18" s="65">
        <v>218</v>
      </c>
      <c r="G18" s="64"/>
      <c r="H18" s="65">
        <v>9</v>
      </c>
      <c r="I18" s="65">
        <f t="shared" si="0"/>
        <v>407</v>
      </c>
    </row>
    <row r="19" spans="2:9" ht="20.100000000000001" customHeight="1" x14ac:dyDescent="0.2">
      <c r="B19" s="63">
        <v>14</v>
      </c>
      <c r="C19" s="64"/>
      <c r="D19" s="65">
        <v>177</v>
      </c>
      <c r="E19" s="64"/>
      <c r="F19" s="65">
        <v>188</v>
      </c>
      <c r="G19" s="64"/>
      <c r="H19" s="65">
        <v>7</v>
      </c>
      <c r="I19" s="65">
        <f t="shared" si="0"/>
        <v>372</v>
      </c>
    </row>
    <row r="20" spans="2:9" ht="20.100000000000001" customHeight="1" x14ac:dyDescent="0.2">
      <c r="B20" s="63">
        <v>15</v>
      </c>
      <c r="C20" s="64"/>
      <c r="D20" s="65">
        <v>145</v>
      </c>
      <c r="E20" s="64"/>
      <c r="F20" s="65">
        <v>191</v>
      </c>
      <c r="G20" s="64"/>
      <c r="H20" s="65">
        <v>6</v>
      </c>
      <c r="I20" s="65">
        <f t="shared" si="0"/>
        <v>342</v>
      </c>
    </row>
    <row r="21" spans="2:9" ht="20.100000000000001" customHeight="1" x14ac:dyDescent="0.2">
      <c r="B21" s="63">
        <v>16</v>
      </c>
      <c r="C21" s="64"/>
      <c r="D21" s="65">
        <v>136</v>
      </c>
      <c r="E21" s="64"/>
      <c r="F21" s="65">
        <v>203</v>
      </c>
      <c r="G21" s="64"/>
      <c r="H21" s="65">
        <v>3</v>
      </c>
      <c r="I21" s="65">
        <f t="shared" si="0"/>
        <v>342</v>
      </c>
    </row>
    <row r="22" spans="2:9" ht="20.100000000000001" customHeight="1" x14ac:dyDescent="0.2">
      <c r="B22" s="63">
        <v>17</v>
      </c>
      <c r="C22" s="64"/>
      <c r="D22" s="65">
        <v>136</v>
      </c>
      <c r="E22" s="64"/>
      <c r="F22" s="65">
        <v>189</v>
      </c>
      <c r="G22" s="64"/>
      <c r="H22" s="65">
        <v>3</v>
      </c>
      <c r="I22" s="65">
        <f t="shared" si="0"/>
        <v>328</v>
      </c>
    </row>
    <row r="23" spans="2:9" ht="20.100000000000001" customHeight="1" x14ac:dyDescent="0.2">
      <c r="B23" s="63">
        <v>18</v>
      </c>
      <c r="C23" s="64"/>
      <c r="D23" s="65">
        <v>128</v>
      </c>
      <c r="E23" s="64"/>
      <c r="F23" s="65">
        <v>199</v>
      </c>
      <c r="G23" s="64"/>
      <c r="H23" s="65">
        <v>8</v>
      </c>
      <c r="I23" s="65">
        <f t="shared" si="0"/>
        <v>335</v>
      </c>
    </row>
    <row r="24" spans="2:9" ht="20.100000000000001" customHeight="1" x14ac:dyDescent="0.2">
      <c r="B24" s="63">
        <v>19</v>
      </c>
      <c r="C24" s="64"/>
      <c r="D24" s="65">
        <v>144</v>
      </c>
      <c r="E24" s="64"/>
      <c r="F24" s="65">
        <v>215</v>
      </c>
      <c r="G24" s="64"/>
      <c r="H24" s="65">
        <v>4</v>
      </c>
      <c r="I24" s="65">
        <f t="shared" si="0"/>
        <v>363</v>
      </c>
    </row>
    <row r="25" spans="2:9" ht="20.100000000000001" customHeight="1" x14ac:dyDescent="0.2">
      <c r="B25" s="63">
        <v>20</v>
      </c>
      <c r="C25" s="64"/>
      <c r="D25" s="65">
        <v>149</v>
      </c>
      <c r="E25" s="64"/>
      <c r="F25" s="65">
        <v>221</v>
      </c>
      <c r="G25" s="64"/>
      <c r="H25" s="65">
        <v>7</v>
      </c>
      <c r="I25" s="65">
        <f t="shared" si="0"/>
        <v>377</v>
      </c>
    </row>
    <row r="26" spans="2:9" ht="20.100000000000001" customHeight="1" x14ac:dyDescent="0.2">
      <c r="B26" s="63">
        <v>21</v>
      </c>
      <c r="C26" s="64"/>
      <c r="D26" s="65">
        <v>164</v>
      </c>
      <c r="E26" s="64"/>
      <c r="F26" s="65">
        <v>227</v>
      </c>
      <c r="G26" s="64"/>
      <c r="H26" s="65">
        <v>8</v>
      </c>
      <c r="I26" s="65">
        <f t="shared" si="0"/>
        <v>399</v>
      </c>
    </row>
    <row r="27" spans="2:9" ht="20.100000000000001" customHeight="1" x14ac:dyDescent="0.2">
      <c r="B27" s="63">
        <v>22</v>
      </c>
      <c r="C27" s="64"/>
      <c r="D27" s="65">
        <v>172</v>
      </c>
      <c r="E27" s="64"/>
      <c r="F27" s="65">
        <v>234</v>
      </c>
      <c r="G27" s="64"/>
      <c r="H27" s="65">
        <v>7</v>
      </c>
      <c r="I27" s="65">
        <f t="shared" si="0"/>
        <v>413</v>
      </c>
    </row>
    <row r="28" spans="2:9" ht="20.100000000000001" customHeight="1" x14ac:dyDescent="0.2">
      <c r="B28" s="63">
        <v>23</v>
      </c>
      <c r="C28" s="64"/>
      <c r="D28" s="65">
        <v>186</v>
      </c>
      <c r="E28" s="64"/>
      <c r="F28" s="65">
        <v>251</v>
      </c>
      <c r="G28" s="64"/>
      <c r="H28" s="65">
        <v>13</v>
      </c>
      <c r="I28" s="65">
        <f t="shared" si="0"/>
        <v>450</v>
      </c>
    </row>
    <row r="29" spans="2:9" ht="20.100000000000001" customHeight="1" x14ac:dyDescent="0.2">
      <c r="B29" s="63">
        <v>24</v>
      </c>
      <c r="C29" s="64"/>
      <c r="D29" s="65">
        <v>147</v>
      </c>
      <c r="E29" s="64"/>
      <c r="F29" s="65">
        <v>216</v>
      </c>
      <c r="G29" s="64"/>
      <c r="H29" s="65">
        <v>8</v>
      </c>
      <c r="I29" s="65">
        <f t="shared" si="0"/>
        <v>371</v>
      </c>
    </row>
    <row r="30" spans="2:9" ht="20.100000000000001" customHeight="1" x14ac:dyDescent="0.2">
      <c r="B30" s="63">
        <v>1</v>
      </c>
      <c r="C30" s="64"/>
      <c r="D30" s="65">
        <v>123</v>
      </c>
      <c r="E30" s="64"/>
      <c r="F30" s="65">
        <v>174</v>
      </c>
      <c r="G30" s="64"/>
      <c r="H30" s="65">
        <v>5</v>
      </c>
      <c r="I30" s="65">
        <f t="shared" si="0"/>
        <v>302</v>
      </c>
    </row>
    <row r="31" spans="2:9" ht="20.100000000000001" customHeight="1" thickBot="1" x14ac:dyDescent="0.25">
      <c r="B31" s="66">
        <v>2</v>
      </c>
      <c r="C31" s="67"/>
      <c r="D31" s="68">
        <v>106</v>
      </c>
      <c r="E31" s="67"/>
      <c r="F31" s="68">
        <v>145</v>
      </c>
      <c r="G31" s="67"/>
      <c r="H31" s="68">
        <v>3</v>
      </c>
      <c r="I31" s="65">
        <f>D31+F31+H31</f>
        <v>254</v>
      </c>
    </row>
    <row r="32" spans="2:9" ht="24" customHeight="1" thickBot="1" x14ac:dyDescent="0.3">
      <c r="B32" s="69" t="s">
        <v>33</v>
      </c>
      <c r="C32" s="70"/>
      <c r="D32" s="71">
        <f>SUM(D8:D31)</f>
        <v>3488</v>
      </c>
      <c r="E32" s="72"/>
      <c r="F32" s="71">
        <f>SUM(F8:F31)</f>
        <v>4551</v>
      </c>
      <c r="G32" s="72"/>
      <c r="H32" s="71">
        <f>SUM(H8:H31)</f>
        <v>164</v>
      </c>
      <c r="I32" s="71">
        <f>SUM(I8:I31)</f>
        <v>8203</v>
      </c>
    </row>
    <row r="33" spans="2:10" ht="15.75" x14ac:dyDescent="0.25">
      <c r="B33" s="73"/>
      <c r="C33" s="73"/>
      <c r="D33" s="37"/>
      <c r="E33" s="40"/>
      <c r="F33" s="37"/>
      <c r="G33" s="40"/>
      <c r="H33" s="37"/>
      <c r="I33" s="37"/>
      <c r="J33" s="40"/>
    </row>
    <row r="34" spans="2:10" ht="15.75" x14ac:dyDescent="0.25">
      <c r="C34" s="74"/>
      <c r="D34" s="75"/>
      <c r="E34" s="76"/>
      <c r="F34" s="75"/>
      <c r="G34" s="76"/>
      <c r="H34" s="74" t="s">
        <v>34</v>
      </c>
      <c r="I34" s="37">
        <f>SUM(I8:I31)/24</f>
        <v>341.79166666666669</v>
      </c>
      <c r="J34" s="40"/>
    </row>
    <row r="35" spans="2:10" ht="15.75" x14ac:dyDescent="0.25">
      <c r="C35" s="77"/>
      <c r="D35" s="75"/>
      <c r="E35" s="76"/>
      <c r="F35" s="75"/>
      <c r="G35" s="78"/>
      <c r="H35" s="77" t="s">
        <v>35</v>
      </c>
      <c r="I35" s="79">
        <f>MAX(I8:I31)</f>
        <v>450</v>
      </c>
      <c r="J35" s="40"/>
    </row>
    <row r="36" spans="2:10" ht="15.75" x14ac:dyDescent="0.25">
      <c r="C36" s="80"/>
      <c r="D36" s="75"/>
      <c r="E36" s="76"/>
      <c r="F36" s="75"/>
      <c r="G36" s="78"/>
      <c r="H36" s="80" t="s">
        <v>17</v>
      </c>
      <c r="I36" s="81">
        <f>I34/I35</f>
        <v>0.75953703703703712</v>
      </c>
      <c r="J36" s="40"/>
    </row>
    <row r="37" spans="2:10" ht="15.75" x14ac:dyDescent="0.25">
      <c r="B37" s="74"/>
      <c r="G37" s="82"/>
      <c r="H37" s="82"/>
      <c r="I37" s="83"/>
    </row>
    <row r="38" spans="2:10" ht="15.75" hidden="1" x14ac:dyDescent="0.25">
      <c r="B38" s="74"/>
      <c r="G38" s="82"/>
      <c r="H38" s="82"/>
      <c r="I38" s="83"/>
    </row>
    <row r="39" spans="2:10" ht="15.75" hidden="1" x14ac:dyDescent="0.25">
      <c r="B39" s="84"/>
      <c r="G39" s="85"/>
      <c r="H39" s="85"/>
      <c r="I39" s="86"/>
    </row>
    <row r="40" spans="2:10" hidden="1" x14ac:dyDescent="0.2"/>
    <row r="41" spans="2:10" ht="15.75" hidden="1" x14ac:dyDescent="0.25">
      <c r="D41" s="87" t="s">
        <v>36</v>
      </c>
    </row>
    <row r="42" spans="2:10" ht="15.75" hidden="1" x14ac:dyDescent="0.25">
      <c r="B42" s="74"/>
      <c r="G42" s="82"/>
      <c r="H42" s="82"/>
      <c r="I42" s="83"/>
    </row>
    <row r="43" spans="2:10" ht="15.75" hidden="1" x14ac:dyDescent="0.25">
      <c r="B43" s="84"/>
      <c r="G43" s="85"/>
      <c r="H43" s="85"/>
      <c r="I43" s="86"/>
    </row>
    <row r="44" spans="2:10" hidden="1" x14ac:dyDescent="0.2"/>
    <row r="45" spans="2:10" hidden="1" x14ac:dyDescent="0.2"/>
    <row r="53" spans="2:11" ht="63.75" customHeight="1" x14ac:dyDescent="0.2">
      <c r="B53" s="88" t="s">
        <v>18</v>
      </c>
      <c r="C53" s="88"/>
      <c r="D53" s="88"/>
      <c r="F53" s="41"/>
      <c r="G53" s="41"/>
      <c r="H53" s="89" t="s">
        <v>37</v>
      </c>
      <c r="I53" s="89"/>
      <c r="J53" s="90"/>
      <c r="K53" s="41"/>
    </row>
    <row r="54" spans="2:11" x14ac:dyDescent="0.2">
      <c r="B54" s="91" t="s">
        <v>20</v>
      </c>
      <c r="C54" s="41" t="s">
        <v>20</v>
      </c>
      <c r="D54" s="92"/>
      <c r="E54" s="41"/>
      <c r="F54" s="41"/>
      <c r="G54" s="41"/>
      <c r="H54" s="41" t="s">
        <v>38</v>
      </c>
      <c r="I54" s="92"/>
      <c r="J54" s="41"/>
      <c r="K54" s="41"/>
    </row>
  </sheetData>
  <mergeCells count="15">
    <mergeCell ref="B53:D53"/>
    <mergeCell ref="H53:I53"/>
    <mergeCell ref="B32:C32"/>
    <mergeCell ref="G37:H37"/>
    <mergeCell ref="G38:H38"/>
    <mergeCell ref="G39:H39"/>
    <mergeCell ref="G42:H42"/>
    <mergeCell ref="G43:H43"/>
    <mergeCell ref="B1:I2"/>
    <mergeCell ref="B3:I3"/>
    <mergeCell ref="B5:B6"/>
    <mergeCell ref="C5:D5"/>
    <mergeCell ref="E5:F5"/>
    <mergeCell ref="G5:H5"/>
    <mergeCell ref="I5:I6"/>
  </mergeCells>
  <printOptions horizontalCentered="1"/>
  <pageMargins left="0" right="0" top="0.63" bottom="0" header="0.51181102362204722" footer="0.5118110236220472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V51"/>
  <sheetViews>
    <sheetView view="pageBreakPreview" zoomScale="70" zoomScaleNormal="100" zoomScaleSheetLayoutView="70" workbookViewId="0">
      <selection activeCell="J35" sqref="J35"/>
    </sheetView>
  </sheetViews>
  <sheetFormatPr defaultRowHeight="12.75" x14ac:dyDescent="0.2"/>
  <cols>
    <col min="1" max="1" width="2.28515625" style="1" customWidth="1"/>
    <col min="2" max="2" width="7.140625" style="1" customWidth="1"/>
    <col min="3" max="3" width="16.85546875" style="1" customWidth="1"/>
    <col min="4" max="4" width="15.42578125" style="1" customWidth="1"/>
    <col min="5" max="5" width="16.7109375" style="1" customWidth="1"/>
    <col min="6" max="6" width="15.7109375" style="1" customWidth="1"/>
    <col min="7" max="7" width="3.42578125" style="101" customWidth="1"/>
    <col min="8" max="8" width="12.42578125" style="1" customWidth="1"/>
    <col min="9" max="9" width="10" style="1" customWidth="1"/>
    <col min="10" max="10" width="12.42578125" style="1" customWidth="1"/>
    <col min="11" max="11" width="10.28515625" style="1" customWidth="1"/>
    <col min="12" max="12" width="12.140625" style="1" customWidth="1"/>
    <col min="13" max="13" width="10.7109375" style="1" customWidth="1"/>
    <col min="14" max="14" width="10.85546875" style="1" customWidth="1"/>
    <col min="15" max="16" width="11" style="1" customWidth="1"/>
    <col min="17" max="17" width="10.85546875" style="1" customWidth="1"/>
    <col min="18" max="18" width="7.140625" style="1" customWidth="1"/>
    <col min="19" max="19" width="11.42578125" style="1" customWidth="1"/>
    <col min="20" max="20" width="10.28515625" style="1" customWidth="1"/>
    <col min="21" max="21" width="10.85546875" style="1" customWidth="1"/>
    <col min="22" max="22" width="9.7109375" style="1" customWidth="1"/>
    <col min="23" max="23" width="10.7109375" style="1" customWidth="1"/>
    <col min="24" max="24" width="9.7109375" style="1" customWidth="1"/>
    <col min="25" max="25" width="10.7109375" style="1" customWidth="1"/>
    <col min="26" max="26" width="9.7109375" style="1" customWidth="1"/>
    <col min="27" max="27" width="10.7109375" style="1" customWidth="1"/>
    <col min="28" max="28" width="9.7109375" style="1" customWidth="1"/>
    <col min="29" max="29" width="10.7109375" style="1" customWidth="1"/>
    <col min="30" max="30" width="9.7109375" style="1" customWidth="1"/>
    <col min="31" max="31" width="11" style="1" customWidth="1"/>
    <col min="32" max="32" width="10" style="1" customWidth="1"/>
    <col min="33" max="33" width="13.5703125" style="1" customWidth="1"/>
    <col min="34" max="34" width="10" style="1" customWidth="1"/>
    <col min="35" max="35" width="11" style="1" customWidth="1"/>
    <col min="36" max="36" width="10" style="1" customWidth="1"/>
    <col min="37" max="37" width="11" style="1" customWidth="1"/>
    <col min="38" max="38" width="10" style="1" customWidth="1"/>
    <col min="39" max="39" width="12.5703125" style="1" customWidth="1"/>
    <col min="40" max="41" width="9.85546875" style="1" customWidth="1"/>
    <col min="42" max="42" width="9.5703125" style="1" customWidth="1"/>
    <col min="43" max="43" width="9.140625" style="1"/>
    <col min="44" max="44" width="9.5703125" style="1" customWidth="1"/>
    <col min="45" max="45" width="10" style="1" customWidth="1"/>
    <col min="46" max="46" width="9.5703125" style="1" customWidth="1"/>
    <col min="47" max="47" width="9.85546875" style="1" bestFit="1" customWidth="1"/>
    <col min="48" max="50" width="9.7109375" style="1" customWidth="1"/>
    <col min="51" max="51" width="7.140625" style="1" customWidth="1"/>
    <col min="52" max="52" width="9.85546875" style="1" bestFit="1" customWidth="1"/>
    <col min="53" max="53" width="10.28515625" style="1" customWidth="1"/>
    <col min="54" max="54" width="9.85546875" style="1" customWidth="1"/>
    <col min="55" max="55" width="11.7109375" style="1" customWidth="1"/>
    <col min="56" max="56" width="11.140625" style="1" customWidth="1"/>
    <col min="57" max="57" width="10.28515625" style="1" customWidth="1"/>
    <col min="58" max="58" width="3.42578125" style="101" customWidth="1"/>
    <col min="59" max="59" width="12.85546875" style="1" customWidth="1"/>
    <col min="60" max="60" width="10.42578125" style="1" customWidth="1"/>
    <col min="61" max="61" width="13.42578125" style="1" customWidth="1"/>
    <col min="62" max="62" width="15.85546875" style="1" customWidth="1"/>
    <col min="63" max="63" width="18" style="1" customWidth="1"/>
    <col min="64" max="64" width="9.140625" style="1"/>
    <col min="65" max="67" width="9.140625" style="40"/>
    <col min="68" max="68" width="15.7109375" style="1" customWidth="1"/>
    <col min="69" max="69" width="20.5703125" style="1" customWidth="1"/>
    <col min="70" max="16384" width="9.140625" style="1"/>
  </cols>
  <sheetData>
    <row r="1" spans="1:74" ht="45" customHeight="1" x14ac:dyDescent="0.25">
      <c r="A1" s="93"/>
      <c r="B1" s="94" t="str">
        <f>R1</f>
        <v>Ведомость замеров электрических нагрузок в сетях филиала АО "Горэлектросеть"  "ПЭС", присоединенных к сетям ООО "РН-Юганскнефтегаз", 21-22 июня 2017г.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5" t="s">
        <v>39</v>
      </c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 t="str">
        <f>R1</f>
        <v>Ведомость замеров электрических нагрузок в сетях филиала АО "Горэлектросеть"  "ПЭС", присоединенных к сетям ООО "РН-Юганскнефтегаз", 21-22 июня 2017г.</v>
      </c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 t="str">
        <f>AH1</f>
        <v>Ведомость замеров электрических нагрузок в сетях филиала АО "Горэлектросеть"  "ПЭС", присоединенных к сетям ООО "РН-Юганскнефтегаз", 21-22 июня 2017г.</v>
      </c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6"/>
      <c r="BO1" s="96"/>
      <c r="BP1" s="96"/>
      <c r="BQ1" s="96"/>
      <c r="BR1" s="96"/>
      <c r="BS1" s="96"/>
      <c r="BT1" s="96"/>
      <c r="BU1" s="96"/>
      <c r="BV1" s="51"/>
    </row>
    <row r="2" spans="1:74" ht="25.5" customHeight="1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100"/>
      <c r="BO2" s="100"/>
      <c r="BP2" s="100"/>
      <c r="BQ2" s="100"/>
      <c r="BR2" s="100"/>
      <c r="BS2" s="100"/>
      <c r="BT2" s="100"/>
      <c r="BU2" s="100"/>
      <c r="BV2" s="87"/>
    </row>
    <row r="3" spans="1:74" ht="13.5" thickBot="1" x14ac:dyDescent="0.25">
      <c r="H3" s="102"/>
      <c r="I3" s="103"/>
      <c r="J3" s="104"/>
      <c r="K3" s="103"/>
      <c r="L3" s="104"/>
      <c r="M3" s="103"/>
      <c r="N3" s="104"/>
      <c r="O3" s="103"/>
      <c r="P3" s="105"/>
      <c r="Q3" s="106" t="s">
        <v>40</v>
      </c>
      <c r="S3" s="105"/>
      <c r="T3" s="105"/>
      <c r="U3" s="104"/>
      <c r="V3" s="103"/>
      <c r="W3" s="103"/>
      <c r="X3" s="103"/>
      <c r="Y3" s="103"/>
      <c r="Z3" s="103"/>
      <c r="AA3" s="103"/>
      <c r="AB3" s="103"/>
      <c r="AC3" s="103"/>
      <c r="AD3" s="103"/>
      <c r="AE3" s="104"/>
      <c r="AF3" s="107"/>
      <c r="AG3" s="106" t="s">
        <v>41</v>
      </c>
      <c r="AH3" s="107"/>
      <c r="AI3" s="104"/>
      <c r="AJ3" s="107"/>
      <c r="AK3" s="104"/>
      <c r="AM3" s="108"/>
      <c r="AN3" s="109"/>
      <c r="AO3" s="108"/>
      <c r="AP3" s="109"/>
      <c r="AQ3" s="108"/>
      <c r="AR3" s="109"/>
      <c r="AS3" s="108"/>
      <c r="AT3" s="109"/>
      <c r="AU3" s="108"/>
      <c r="AV3" s="110" t="s">
        <v>42</v>
      </c>
      <c r="AW3" s="106"/>
      <c r="AX3" s="106"/>
      <c r="BK3" s="110" t="s">
        <v>43</v>
      </c>
      <c r="BP3" s="40"/>
      <c r="BQ3" s="40"/>
      <c r="BR3" s="40"/>
      <c r="BS3" s="40"/>
      <c r="BT3" s="40"/>
      <c r="BU3" s="40"/>
    </row>
    <row r="4" spans="1:74" ht="16.5" customHeight="1" thickBot="1" x14ac:dyDescent="0.3">
      <c r="B4" s="111" t="s">
        <v>2</v>
      </c>
      <c r="C4" s="112" t="s">
        <v>44</v>
      </c>
      <c r="D4" s="113"/>
      <c r="E4" s="113"/>
      <c r="F4" s="114"/>
      <c r="G4" s="115"/>
      <c r="H4" s="112" t="s">
        <v>45</v>
      </c>
      <c r="I4" s="113"/>
      <c r="J4" s="113"/>
      <c r="K4" s="113"/>
      <c r="L4" s="113"/>
      <c r="M4" s="113"/>
      <c r="N4" s="113"/>
      <c r="O4" s="113"/>
      <c r="P4" s="113"/>
      <c r="Q4" s="114"/>
      <c r="R4" s="111" t="s">
        <v>2</v>
      </c>
      <c r="S4" s="112" t="s">
        <v>45</v>
      </c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4"/>
      <c r="AM4" s="112" t="s">
        <v>46</v>
      </c>
      <c r="AN4" s="113"/>
      <c r="AO4" s="113"/>
      <c r="AP4" s="113"/>
      <c r="AQ4" s="113"/>
      <c r="AR4" s="113"/>
      <c r="AS4" s="113"/>
      <c r="AT4" s="113"/>
      <c r="AU4" s="113"/>
      <c r="AV4" s="114"/>
      <c r="AW4" s="116"/>
      <c r="AX4" s="116"/>
      <c r="AY4" s="111" t="s">
        <v>2</v>
      </c>
      <c r="AZ4" s="112" t="s">
        <v>46</v>
      </c>
      <c r="BA4" s="113"/>
      <c r="BB4" s="113"/>
      <c r="BC4" s="113"/>
      <c r="BD4" s="113"/>
      <c r="BE4" s="114"/>
      <c r="BF4" s="115"/>
      <c r="BG4" s="117" t="s">
        <v>47</v>
      </c>
      <c r="BH4" s="118"/>
      <c r="BI4" s="119"/>
      <c r="BJ4" s="120" t="s">
        <v>48</v>
      </c>
      <c r="BK4" s="121"/>
      <c r="BL4" s="41"/>
      <c r="BM4" s="41"/>
      <c r="BN4" s="122"/>
      <c r="BO4" s="122"/>
      <c r="BP4" s="122"/>
      <c r="BQ4" s="40"/>
      <c r="BR4" s="40"/>
      <c r="BS4" s="40"/>
      <c r="BT4" s="40"/>
      <c r="BU4" s="40"/>
    </row>
    <row r="5" spans="1:74" ht="26.25" customHeight="1" thickBot="1" x14ac:dyDescent="0.25">
      <c r="B5" s="123"/>
      <c r="C5" s="124" t="s">
        <v>49</v>
      </c>
      <c r="D5" s="125"/>
      <c r="E5" s="124" t="s">
        <v>50</v>
      </c>
      <c r="F5" s="125"/>
      <c r="G5" s="115"/>
      <c r="H5" s="126" t="s">
        <v>51</v>
      </c>
      <c r="I5" s="127"/>
      <c r="J5" s="126" t="s">
        <v>52</v>
      </c>
      <c r="K5" s="127"/>
      <c r="L5" s="126" t="s">
        <v>53</v>
      </c>
      <c r="M5" s="127"/>
      <c r="N5" s="126" t="s">
        <v>54</v>
      </c>
      <c r="O5" s="127"/>
      <c r="P5" s="126" t="s">
        <v>54</v>
      </c>
      <c r="Q5" s="127"/>
      <c r="R5" s="123"/>
      <c r="S5" s="128" t="s">
        <v>55</v>
      </c>
      <c r="T5" s="129"/>
      <c r="U5" s="130" t="s">
        <v>56</v>
      </c>
      <c r="V5" s="129"/>
      <c r="W5" s="131" t="s">
        <v>57</v>
      </c>
      <c r="X5" s="132"/>
      <c r="Y5" s="131" t="s">
        <v>58</v>
      </c>
      <c r="Z5" s="132"/>
      <c r="AA5" s="131" t="s">
        <v>59</v>
      </c>
      <c r="AB5" s="132"/>
      <c r="AC5" s="131" t="s">
        <v>60</v>
      </c>
      <c r="AD5" s="132"/>
      <c r="AE5" s="131" t="s">
        <v>61</v>
      </c>
      <c r="AF5" s="132"/>
      <c r="AG5" s="131" t="s">
        <v>62</v>
      </c>
      <c r="AH5" s="132"/>
      <c r="AI5" s="131" t="str">
        <f>'[1]Н-юганск, СИнг,Чеус'!AJ5</f>
        <v>ТП Екатеринбург-2000</v>
      </c>
      <c r="AJ5" s="132"/>
      <c r="AK5" s="131" t="s">
        <v>63</v>
      </c>
      <c r="AL5" s="132"/>
      <c r="AM5" s="133" t="s">
        <v>64</v>
      </c>
      <c r="AN5" s="134"/>
      <c r="AO5" s="133" t="s">
        <v>65</v>
      </c>
      <c r="AP5" s="134"/>
      <c r="AQ5" s="135" t="s">
        <v>66</v>
      </c>
      <c r="AR5" s="136"/>
      <c r="AS5" s="135" t="s">
        <v>67</v>
      </c>
      <c r="AT5" s="136"/>
      <c r="AU5" s="135" t="s">
        <v>56</v>
      </c>
      <c r="AV5" s="136"/>
      <c r="AW5" s="39"/>
      <c r="AX5" s="39"/>
      <c r="AY5" s="123"/>
      <c r="AZ5" s="135" t="s">
        <v>68</v>
      </c>
      <c r="BA5" s="136"/>
      <c r="BB5" s="135" t="s">
        <v>69</v>
      </c>
      <c r="BC5" s="136"/>
      <c r="BD5" s="135" t="s">
        <v>70</v>
      </c>
      <c r="BE5" s="136"/>
      <c r="BF5" s="115"/>
      <c r="BG5" s="137" t="s">
        <v>71</v>
      </c>
      <c r="BH5" s="138" t="s">
        <v>72</v>
      </c>
      <c r="BI5" s="139" t="s">
        <v>73</v>
      </c>
      <c r="BJ5" s="140"/>
      <c r="BK5" s="141"/>
      <c r="BL5" s="142"/>
      <c r="BM5" s="142"/>
      <c r="BN5" s="142"/>
      <c r="BO5" s="142"/>
      <c r="BP5" s="40"/>
      <c r="BQ5" s="40"/>
      <c r="BR5" s="40"/>
      <c r="BS5" s="40"/>
      <c r="BT5" s="40"/>
      <c r="BU5" s="40"/>
    </row>
    <row r="6" spans="1:74" ht="66" customHeight="1" thickBot="1" x14ac:dyDescent="0.25">
      <c r="B6" s="143"/>
      <c r="C6" s="144" t="s">
        <v>74</v>
      </c>
      <c r="D6" s="145" t="s">
        <v>75</v>
      </c>
      <c r="E6" s="146" t="s">
        <v>76</v>
      </c>
      <c r="F6" s="145" t="s">
        <v>75</v>
      </c>
      <c r="G6" s="147"/>
      <c r="H6" s="148" t="s">
        <v>77</v>
      </c>
      <c r="I6" s="148" t="s">
        <v>78</v>
      </c>
      <c r="J6" s="148" t="s">
        <v>79</v>
      </c>
      <c r="K6" s="148" t="s">
        <v>75</v>
      </c>
      <c r="L6" s="148" t="s">
        <v>80</v>
      </c>
      <c r="M6" s="148" t="s">
        <v>75</v>
      </c>
      <c r="N6" s="148" t="s">
        <v>81</v>
      </c>
      <c r="O6" s="148" t="s">
        <v>75</v>
      </c>
      <c r="P6" s="148" t="s">
        <v>82</v>
      </c>
      <c r="Q6" s="148" t="s">
        <v>83</v>
      </c>
      <c r="R6" s="149"/>
      <c r="S6" s="13" t="s">
        <v>84</v>
      </c>
      <c r="T6" s="13" t="s">
        <v>85</v>
      </c>
      <c r="U6" s="13" t="s">
        <v>86</v>
      </c>
      <c r="V6" s="13" t="s">
        <v>85</v>
      </c>
      <c r="W6" s="13" t="s">
        <v>87</v>
      </c>
      <c r="X6" s="13" t="s">
        <v>88</v>
      </c>
      <c r="Y6" s="13" t="s">
        <v>89</v>
      </c>
      <c r="Z6" s="13" t="s">
        <v>88</v>
      </c>
      <c r="AA6" s="13" t="s">
        <v>90</v>
      </c>
      <c r="AB6" s="13" t="s">
        <v>88</v>
      </c>
      <c r="AC6" s="13" t="s">
        <v>91</v>
      </c>
      <c r="AD6" s="13" t="s">
        <v>88</v>
      </c>
      <c r="AE6" s="13" t="s">
        <v>92</v>
      </c>
      <c r="AF6" s="13" t="s">
        <v>75</v>
      </c>
      <c r="AG6" s="13" t="s">
        <v>93</v>
      </c>
      <c r="AH6" s="13" t="s">
        <v>94</v>
      </c>
      <c r="AI6" s="13" t="s">
        <v>95</v>
      </c>
      <c r="AJ6" s="13" t="s">
        <v>96</v>
      </c>
      <c r="AK6" s="13" t="s">
        <v>97</v>
      </c>
      <c r="AL6" s="13" t="s">
        <v>98</v>
      </c>
      <c r="AM6" s="150" t="s">
        <v>99</v>
      </c>
      <c r="AN6" s="150" t="s">
        <v>100</v>
      </c>
      <c r="AO6" s="150" t="s">
        <v>101</v>
      </c>
      <c r="AP6" s="150" t="s">
        <v>100</v>
      </c>
      <c r="AQ6" s="150" t="s">
        <v>102</v>
      </c>
      <c r="AR6" s="150" t="s">
        <v>83</v>
      </c>
      <c r="AS6" s="150" t="s">
        <v>103</v>
      </c>
      <c r="AT6" s="150" t="s">
        <v>83</v>
      </c>
      <c r="AU6" s="150" t="s">
        <v>104</v>
      </c>
      <c r="AV6" s="150" t="s">
        <v>105</v>
      </c>
      <c r="AW6" s="39"/>
      <c r="AX6" s="39"/>
      <c r="AY6" s="143"/>
      <c r="AZ6" s="57" t="s">
        <v>106</v>
      </c>
      <c r="BA6" s="57" t="s">
        <v>75</v>
      </c>
      <c r="BB6" s="57" t="s">
        <v>107</v>
      </c>
      <c r="BC6" s="57" t="s">
        <v>108</v>
      </c>
      <c r="BD6" s="57" t="s">
        <v>109</v>
      </c>
      <c r="BE6" s="57" t="s">
        <v>98</v>
      </c>
      <c r="BF6" s="147"/>
      <c r="BG6" s="151" t="s">
        <v>110</v>
      </c>
      <c r="BH6" s="152"/>
      <c r="BI6" s="153" t="s">
        <v>110</v>
      </c>
      <c r="BJ6" s="154"/>
      <c r="BK6" s="155"/>
      <c r="BL6" s="142"/>
      <c r="BM6" s="142"/>
      <c r="BN6" s="142"/>
      <c r="BO6" s="142"/>
      <c r="BP6" s="40"/>
      <c r="BQ6" s="40"/>
      <c r="BR6" s="40"/>
      <c r="BS6" s="40"/>
      <c r="BT6" s="40"/>
      <c r="BU6" s="40"/>
    </row>
    <row r="7" spans="1:74" ht="20.100000000000001" customHeight="1" thickBot="1" x14ac:dyDescent="0.25">
      <c r="B7" s="60">
        <v>2</v>
      </c>
      <c r="C7" s="156">
        <f>'[1]Н-юганск, СИнг,Чеус'!C7</f>
        <v>11632.857</v>
      </c>
      <c r="D7" s="157"/>
      <c r="E7" s="158">
        <f>'[1]Н-юганск, СИнг,Чеус'!E7</f>
        <v>2963.4659999999999</v>
      </c>
      <c r="F7" s="159"/>
      <c r="G7" s="147"/>
      <c r="H7" s="160">
        <f>'[1]Н-юганск, СИнг,Чеус'!J7</f>
        <v>55836.260000000009</v>
      </c>
      <c r="I7" s="161"/>
      <c r="J7" s="162">
        <f>'[1]Н-юганск, СИнг,Чеус'!L7</f>
        <v>6417.9269999999997</v>
      </c>
      <c r="K7" s="163"/>
      <c r="L7" s="164">
        <f>'[1]Н-юганск, СИнг,Чеус'!N7</f>
        <v>49082.860000000015</v>
      </c>
      <c r="M7" s="165"/>
      <c r="N7" s="166">
        <f>'[1]Н-юганск, СИнг,Чеус'!P7</f>
        <v>15239.067999999992</v>
      </c>
      <c r="O7" s="165"/>
      <c r="P7" s="166">
        <f>'[1]Н-юганск, СИнг,Чеус'!R7</f>
        <v>1157.7010000000012</v>
      </c>
      <c r="Q7" s="167"/>
      <c r="R7" s="168">
        <v>2</v>
      </c>
      <c r="S7" s="169">
        <f>'[1]Н-юганск, СИнг,Чеус'!T7</f>
        <v>8262.7500000000018</v>
      </c>
      <c r="T7" s="170"/>
      <c r="U7" s="162">
        <f>'[1]Н-юганск, СИнг,Чеус'!V7</f>
        <v>22071.909999999996</v>
      </c>
      <c r="V7" s="171"/>
      <c r="W7" s="162">
        <f>'[1]Н-юганск, СИнг,Чеус'!X7</f>
        <v>1148.9339999999995</v>
      </c>
      <c r="X7" s="172"/>
      <c r="Y7" s="173">
        <f>'[1]Н-юганск, СИнг,Чеус'!Z7</f>
        <v>24.71</v>
      </c>
      <c r="Z7" s="172"/>
      <c r="AA7" s="174">
        <f>'[1]Н-юганск, СИнг,Чеус'!AB7</f>
        <v>435.20200000000011</v>
      </c>
      <c r="AB7" s="171"/>
      <c r="AC7" s="175">
        <f>'[1]Н-юганск, СИнг,Чеус'!AD7</f>
        <v>272.89</v>
      </c>
      <c r="AD7" s="176"/>
      <c r="AE7" s="177">
        <f>'[1]Н-юганск, СИнг,Чеус'!AF7</f>
        <v>26332.739999999998</v>
      </c>
      <c r="AF7" s="170"/>
      <c r="AG7" s="178">
        <f>'[1]Н-юганск, СИнг,Чеус'!AH7</f>
        <v>24282.46</v>
      </c>
      <c r="AH7" s="170"/>
      <c r="AI7" s="179">
        <f>'[1]Н-юганск, СИнг,Чеус'!AJ7</f>
        <v>54054.437000000005</v>
      </c>
      <c r="AJ7" s="180"/>
      <c r="AK7" s="169">
        <f>'[1]Н-юганск, СИнг,Чеус'!AL7</f>
        <v>11653.74</v>
      </c>
      <c r="AL7" s="180"/>
      <c r="AM7" s="181">
        <f>'[1]Н-юганск, СИнг,Чеус'!AP7</f>
        <v>9069.8369999999995</v>
      </c>
      <c r="AN7" s="182"/>
      <c r="AO7" s="183">
        <f>'[1]Н-юганск, СИнг,Чеус'!AR7</f>
        <v>738.29</v>
      </c>
      <c r="AP7" s="165"/>
      <c r="AQ7" s="183">
        <f>'[1]Н-юганск, СИнг,Чеус'!AT7</f>
        <v>1774.777</v>
      </c>
      <c r="AR7" s="165"/>
      <c r="AS7" s="183">
        <f>'[1]Н-юганск, СИнг,Чеус'!AV7</f>
        <v>8481.0020000000004</v>
      </c>
      <c r="AT7" s="165"/>
      <c r="AU7" s="183">
        <f>'[1]Н-юганск, СИнг,Чеус'!AX7</f>
        <v>8845.6499999999978</v>
      </c>
      <c r="AV7" s="184"/>
      <c r="AW7" s="185"/>
      <c r="AX7" s="185"/>
      <c r="AY7" s="186">
        <v>2</v>
      </c>
      <c r="AZ7" s="183">
        <f>'[1]Н-юганск, СИнг,Чеус'!AZ7</f>
        <v>31057.997999999996</v>
      </c>
      <c r="BA7" s="165"/>
      <c r="BB7" s="183">
        <f>'[1]Н-юганск, СИнг,Чеус'!BB7</f>
        <v>10700.1</v>
      </c>
      <c r="BC7" s="165"/>
      <c r="BD7" s="187">
        <f>'[1]Н-юганск, СИнг,Чеус'!BD7</f>
        <v>3755.5919999999992</v>
      </c>
      <c r="BE7" s="184"/>
      <c r="BF7" s="147"/>
      <c r="BG7" s="188">
        <f>[1]Лемпино!C8</f>
        <v>5817.2050000000008</v>
      </c>
      <c r="BH7" s="189">
        <v>2400</v>
      </c>
      <c r="BI7" s="190"/>
      <c r="BJ7" s="191"/>
      <c r="BK7" s="192"/>
      <c r="BL7" s="193"/>
      <c r="BM7" s="193"/>
      <c r="BN7" s="193"/>
      <c r="BO7" s="193"/>
      <c r="BP7" s="40"/>
      <c r="BQ7" s="40"/>
      <c r="BR7" s="40"/>
      <c r="BS7" s="40"/>
      <c r="BT7" s="40"/>
      <c r="BU7" s="40"/>
    </row>
    <row r="8" spans="1:74" ht="20.100000000000001" customHeight="1" x14ac:dyDescent="0.25">
      <c r="B8" s="63">
        <v>3</v>
      </c>
      <c r="C8" s="156">
        <f>'[1]Н-юганск, СИнг,Чеус'!C8</f>
        <v>11633.411</v>
      </c>
      <c r="D8" s="194">
        <f>ROUND((C8-C7)*120,0)</f>
        <v>66</v>
      </c>
      <c r="E8" s="158">
        <f>'[1]Н-юганск, СИнг,Чеус'!E8</f>
        <v>2963.4659999999999</v>
      </c>
      <c r="F8" s="195">
        <f>ROUND((E8-E7)*120,0)</f>
        <v>0</v>
      </c>
      <c r="G8" s="147"/>
      <c r="H8" s="196">
        <f>'[1]Н-юганск, СИнг,Чеус'!J8</f>
        <v>55836.530000000006</v>
      </c>
      <c r="I8" s="195">
        <f>ROUND((H8-H7)*80,0)</f>
        <v>22</v>
      </c>
      <c r="J8" s="162">
        <f>'[1]Н-юганск, СИнг,Чеус'!L8</f>
        <v>6418.6040000000003</v>
      </c>
      <c r="K8" s="195">
        <f>ROUND((J8-J7)*120,0)</f>
        <v>81</v>
      </c>
      <c r="L8" s="197">
        <f>'[1]Н-юганск, СИнг,Чеус'!N8</f>
        <v>49082.950000000012</v>
      </c>
      <c r="M8" s="195">
        <f>ROUND((L8-L7)*120,0)</f>
        <v>11</v>
      </c>
      <c r="N8" s="198">
        <f>'[1]Н-юганск, СИнг,Чеус'!P8</f>
        <v>15239.157999999992</v>
      </c>
      <c r="O8" s="195">
        <f>ROUND((N8-N7)*120,0)</f>
        <v>11</v>
      </c>
      <c r="P8" s="198">
        <f>'[1]Н-юганск, СИнг,Чеус'!R8</f>
        <v>1157.7910000000011</v>
      </c>
      <c r="Q8" s="195">
        <f>ROUND((P8-P7)*200,0)</f>
        <v>18</v>
      </c>
      <c r="R8" s="199">
        <v>3</v>
      </c>
      <c r="S8" s="198">
        <f>'[1]Н-юганск, СИнг,Чеус'!T8</f>
        <v>8262.9300000000021</v>
      </c>
      <c r="T8" s="200">
        <f>ROUND((S8-S7)*160,0)</f>
        <v>29</v>
      </c>
      <c r="U8" s="201">
        <f>'[1]Н-юганск, СИнг,Чеус'!V8</f>
        <v>22072.089999999997</v>
      </c>
      <c r="V8" s="202">
        <f>ROUND((U8-U7)*160,0)</f>
        <v>29</v>
      </c>
      <c r="W8" s="203">
        <f>'[1]Н-юганск, СИнг,Чеус'!X8</f>
        <v>1148.9789999999996</v>
      </c>
      <c r="X8" s="204">
        <f>ROUND((W8-W7)*300,0)</f>
        <v>14</v>
      </c>
      <c r="Y8" s="203">
        <f>'[1]Н-юганск, СИнг,Чеус'!Z8</f>
        <v>24.71</v>
      </c>
      <c r="Z8" s="204">
        <f>ROUND((Y8-Y7)*300,0)</f>
        <v>0</v>
      </c>
      <c r="AA8" s="205">
        <f>'[1]Н-юганск, СИнг,Чеус'!AB8</f>
        <v>435.24700000000013</v>
      </c>
      <c r="AB8" s="195">
        <f>ROUND((AA8-AA7)*300,0)</f>
        <v>14</v>
      </c>
      <c r="AC8" s="206">
        <f>'[1]Н-юганск, СИнг,Чеус'!AD8</f>
        <v>272.89</v>
      </c>
      <c r="AD8" s="207">
        <f>ROUND((AC8-AC7)*300,0)</f>
        <v>0</v>
      </c>
      <c r="AE8" s="208">
        <f>'[1]Н-юганск, СИнг,Чеус'!AF8</f>
        <v>26332.92</v>
      </c>
      <c r="AF8" s="195">
        <f>ROUND((AE8-AE7)*120,0)</f>
        <v>22</v>
      </c>
      <c r="AG8" s="209">
        <f>'[1]Н-юганск, СИнг,Чеус'!AH8</f>
        <v>24282.735000000001</v>
      </c>
      <c r="AH8" s="195">
        <f>ROUND((AG8-AG7)*40,0)</f>
        <v>11</v>
      </c>
      <c r="AI8" s="198">
        <f>'[1]Н-юганск, СИнг,Чеус'!AJ8</f>
        <v>54057.698000000004</v>
      </c>
      <c r="AJ8" s="195">
        <f>ROUND((AI8-AI7)*1,0)</f>
        <v>3</v>
      </c>
      <c r="AK8" s="198">
        <f>'[1]Н-юганск, СИнг,Чеус'!AL8</f>
        <v>11653.74</v>
      </c>
      <c r="AL8" s="195">
        <f>ROUND((AK8-AK7)*20,0)</f>
        <v>0</v>
      </c>
      <c r="AM8" s="181">
        <f>'[1]Н-юганск, СИнг,Чеус'!AP8</f>
        <v>9070.1939999999995</v>
      </c>
      <c r="AN8" s="195">
        <f>ROUND((AM8-AM7)*120,0)</f>
        <v>43</v>
      </c>
      <c r="AO8" s="210">
        <f>'[1]Н-юганск, СИнг,Чеус'!AR8</f>
        <v>738.56</v>
      </c>
      <c r="AP8" s="195">
        <f>ROUND((AO8-AO7)*120,0)</f>
        <v>32</v>
      </c>
      <c r="AQ8" s="210">
        <f>'[1]Н-юганск, СИнг,Чеус'!AT8</f>
        <v>1774.789</v>
      </c>
      <c r="AR8" s="195">
        <f>ROUND((AQ8-AQ7)*200,0)</f>
        <v>2</v>
      </c>
      <c r="AS8" s="210">
        <f>'[1]Н-юганск, СИнг,Чеус'!AV8</f>
        <v>8481.152</v>
      </c>
      <c r="AT8" s="195">
        <f>ROUND((AS8-AS7)*200,0)</f>
        <v>30</v>
      </c>
      <c r="AU8" s="210">
        <f>'[1]Н-юганск, СИнг,Чеус'!AX8</f>
        <v>8845.739999999998</v>
      </c>
      <c r="AV8" s="195">
        <f>ROUND((AU8-AU7)*60,0)</f>
        <v>5</v>
      </c>
      <c r="AW8" s="211"/>
      <c r="AX8" s="211"/>
      <c r="AY8" s="212">
        <v>3</v>
      </c>
      <c r="AZ8" s="210">
        <f>'[1]Н-юганск, СИнг,Чеус'!AZ8</f>
        <v>31058.087999999996</v>
      </c>
      <c r="BA8" s="195">
        <f>ROUND((AZ8-AZ7)*120,0)</f>
        <v>11</v>
      </c>
      <c r="BB8" s="210">
        <f>'[1]Н-юганск, СИнг,Чеус'!BB8</f>
        <v>10700.1</v>
      </c>
      <c r="BC8" s="195">
        <f>ROUND((BB8-BB7)*30,0)</f>
        <v>0</v>
      </c>
      <c r="BD8" s="213">
        <f>'[1]Н-юганск, СИнг,Чеус'!BD8</f>
        <v>3755.9419999999991</v>
      </c>
      <c r="BE8" s="195">
        <f>ROUND((BD8-BD7)*20,0)</f>
        <v>7</v>
      </c>
      <c r="BF8" s="147"/>
      <c r="BG8" s="214">
        <f>[1]Лемпино!C9</f>
        <v>5817.2410000000009</v>
      </c>
      <c r="BH8" s="215"/>
      <c r="BI8" s="216">
        <f>[1]Лемпино!E9</f>
        <v>86</v>
      </c>
      <c r="BJ8" s="217">
        <f t="shared" ref="BJ8:BJ32" si="0">D8+F8+I8+K8+M8+O8+Q8+T8+V8+X8+Z8+AB8+AD8+AF8+AN8+AP8+AR8+AJ8+AT8+AV8+BA8+BC8+BE8+BI8+AH8+AL8</f>
        <v>547</v>
      </c>
      <c r="BK8" s="218"/>
      <c r="BL8" s="193"/>
      <c r="BM8" s="193"/>
      <c r="BN8" s="193"/>
      <c r="BO8" s="193"/>
      <c r="BP8" s="40"/>
      <c r="BQ8" s="40"/>
      <c r="BR8" s="219"/>
      <c r="BS8" s="40"/>
      <c r="BT8" s="40"/>
      <c r="BU8" s="219"/>
    </row>
    <row r="9" spans="1:74" ht="20.100000000000001" customHeight="1" x14ac:dyDescent="0.25">
      <c r="B9" s="63">
        <v>4</v>
      </c>
      <c r="C9" s="156">
        <f>'[1]Н-юганск, СИнг,Чеус'!C9</f>
        <v>11633.938</v>
      </c>
      <c r="D9" s="194">
        <f t="shared" ref="D9:D31" si="1">ROUND((C9-C8)*120,0)</f>
        <v>63</v>
      </c>
      <c r="E9" s="158">
        <f>'[1]Н-юганск, СИнг,Чеус'!E9</f>
        <v>2963.4659999999999</v>
      </c>
      <c r="F9" s="195">
        <f t="shared" ref="F9:F31" si="2">ROUND((E9-E8)*120,0)</f>
        <v>0</v>
      </c>
      <c r="G9" s="147"/>
      <c r="H9" s="196">
        <f>'[1]Н-юганск, СИнг,Чеус'!J9</f>
        <v>55836.710000000006</v>
      </c>
      <c r="I9" s="195">
        <f t="shared" ref="I9:I31" si="3">ROUND((H9-H8)*80,0)</f>
        <v>14</v>
      </c>
      <c r="J9" s="162">
        <f>'[1]Н-юганск, СИнг,Чеус'!L9</f>
        <v>6419.098</v>
      </c>
      <c r="K9" s="195">
        <f t="shared" ref="K9:K31" si="4">ROUND((J9-J8)*120,0)</f>
        <v>59</v>
      </c>
      <c r="L9" s="197">
        <f>'[1]Н-юганск, СИнг,Чеус'!N9</f>
        <v>49083.040000000008</v>
      </c>
      <c r="M9" s="195">
        <f t="shared" ref="M9:M31" si="5">ROUND((L9-L8)*120,0)</f>
        <v>11</v>
      </c>
      <c r="N9" s="198">
        <f>'[1]Н-юганск, СИнг,Чеус'!P9</f>
        <v>15239.247999999992</v>
      </c>
      <c r="O9" s="195">
        <f t="shared" ref="O9:O30" si="6">ROUND((N9-N8)*120,0)</f>
        <v>11</v>
      </c>
      <c r="P9" s="198">
        <f>'[1]Н-юганск, СИнг,Чеус'!R9</f>
        <v>1157.881000000001</v>
      </c>
      <c r="Q9" s="195">
        <f t="shared" ref="Q9:Q31" si="7">ROUND((P9-P8)*200,0)</f>
        <v>18</v>
      </c>
      <c r="R9" s="199">
        <v>4</v>
      </c>
      <c r="S9" s="198">
        <f>'[1]Н-юганск, СИнг,Чеус'!T9</f>
        <v>8263.1100000000024</v>
      </c>
      <c r="T9" s="200">
        <f t="shared" ref="T9:T31" si="8">ROUND((S9-S8)*160,0)</f>
        <v>29</v>
      </c>
      <c r="U9" s="201">
        <f>'[1]Н-юганск, СИнг,Чеус'!V9</f>
        <v>22072.269999999997</v>
      </c>
      <c r="V9" s="202">
        <f t="shared" ref="V9:V31" si="9">ROUND((U9-U8)*160,0)</f>
        <v>29</v>
      </c>
      <c r="W9" s="203">
        <f>'[1]Н-юганск, СИнг,Чеус'!X9</f>
        <v>1149.0329999999997</v>
      </c>
      <c r="X9" s="204">
        <f t="shared" ref="X9:X31" si="10">ROUND((W9-W8)*300,0)</f>
        <v>16</v>
      </c>
      <c r="Y9" s="203">
        <f>'[1]Н-юганск, СИнг,Чеус'!Z9</f>
        <v>24.71</v>
      </c>
      <c r="Z9" s="204">
        <f t="shared" ref="Z9:Z31" si="11">ROUND((Y9-Y8)*300,0)</f>
        <v>0</v>
      </c>
      <c r="AA9" s="205">
        <f>'[1]Н-юганск, СИнг,Чеус'!AB9</f>
        <v>435.3010000000001</v>
      </c>
      <c r="AB9" s="195">
        <f t="shared" ref="AB9:AB31" si="12">ROUND((AA9-AA8)*300,0)</f>
        <v>16</v>
      </c>
      <c r="AC9" s="203">
        <f>'[1]Н-юганск, СИнг,Чеус'!AD9</f>
        <v>272.89</v>
      </c>
      <c r="AD9" s="195">
        <f t="shared" ref="AD9:AD31" si="13">ROUND((AC9-AC8)*300,0)</f>
        <v>0</v>
      </c>
      <c r="AE9" s="208">
        <f>'[1]Н-юганск, СИнг,Чеус'!AF9</f>
        <v>26333.1</v>
      </c>
      <c r="AF9" s="195">
        <f t="shared" ref="AF9:AF31" si="14">ROUND((AE9-AE8)*120,0)</f>
        <v>22</v>
      </c>
      <c r="AG9" s="209">
        <f>'[1]Н-юганск, СИнг,Чеус'!AH9</f>
        <v>24282.955000000002</v>
      </c>
      <c r="AH9" s="195">
        <f t="shared" ref="AH9:AH31" si="15">ROUND((AG9-AG8)*40,0)</f>
        <v>9</v>
      </c>
      <c r="AI9" s="198">
        <f>'[1]Н-юганск, СИнг,Чеус'!AJ9</f>
        <v>54060.866000000002</v>
      </c>
      <c r="AJ9" s="195">
        <f t="shared" ref="AJ9:AJ31" si="16">ROUND((AI9-AI8)*1,0)</f>
        <v>3</v>
      </c>
      <c r="AK9" s="198">
        <f>'[1]Н-юганск, СИнг,Чеус'!AL9</f>
        <v>11653.74</v>
      </c>
      <c r="AL9" s="195">
        <f t="shared" ref="AL9:AL31" si="17">ROUND((AK9-AK8)*20,0)</f>
        <v>0</v>
      </c>
      <c r="AM9" s="181">
        <f>'[1]Н-юганск, СИнг,Чеус'!AP9</f>
        <v>9070.5409999999993</v>
      </c>
      <c r="AN9" s="195">
        <f t="shared" ref="AN9:AN31" si="18">ROUND((AM9-AM8)*120,0)</f>
        <v>42</v>
      </c>
      <c r="AO9" s="210">
        <f>'[1]Н-юганск, СИнг,Чеус'!AR9</f>
        <v>738.82999999999993</v>
      </c>
      <c r="AP9" s="195">
        <f t="shared" ref="AP9:AP31" si="19">ROUND((AO9-AO8)*120,0)</f>
        <v>32</v>
      </c>
      <c r="AQ9" s="210">
        <f>'[1]Н-юганск, СИнг,Чеус'!AT9</f>
        <v>1774.796</v>
      </c>
      <c r="AR9" s="195">
        <f t="shared" ref="AR9:AR31" si="20">ROUND((AQ9-AQ8)*200,0)</f>
        <v>1</v>
      </c>
      <c r="AS9" s="210">
        <f>'[1]Н-юганск, СИнг,Чеус'!AV9</f>
        <v>8481.2900000000009</v>
      </c>
      <c r="AT9" s="195">
        <f t="shared" ref="AT9:AT31" si="21">ROUND((AS9-AS8)*200,0)</f>
        <v>28</v>
      </c>
      <c r="AU9" s="210">
        <f>'[1]Н-юганск, СИнг,Чеус'!AX9</f>
        <v>8845.8299999999981</v>
      </c>
      <c r="AV9" s="195">
        <f t="shared" ref="AV9:AV31" si="22">ROUND((AU9-AU8)*60,0)</f>
        <v>5</v>
      </c>
      <c r="AW9" s="211"/>
      <c r="AX9" s="211"/>
      <c r="AY9" s="212">
        <v>4</v>
      </c>
      <c r="AZ9" s="210">
        <f>'[1]Н-юганск, СИнг,Чеус'!AZ9</f>
        <v>31058.177999999996</v>
      </c>
      <c r="BA9" s="195">
        <f t="shared" ref="BA9:BA31" si="23">ROUND((AZ9-AZ8)*120,0)</f>
        <v>11</v>
      </c>
      <c r="BB9" s="210">
        <f>'[1]Н-юганск, СИнг,Чеус'!BB9</f>
        <v>10700.1</v>
      </c>
      <c r="BC9" s="195">
        <f t="shared" ref="BC9:BC31" si="24">ROUND((BB9-BB8)*30,0)</f>
        <v>0</v>
      </c>
      <c r="BD9" s="213">
        <f>'[1]Н-юганск, СИнг,Чеус'!BD9</f>
        <v>3756.291999999999</v>
      </c>
      <c r="BE9" s="195">
        <f t="shared" ref="BE9:BE31" si="25">ROUND((BD9-BD8)*20,0)</f>
        <v>7</v>
      </c>
      <c r="BF9" s="147"/>
      <c r="BG9" s="214">
        <f>[1]Лемпино!C10</f>
        <v>5817.2680000000009</v>
      </c>
      <c r="BH9" s="215"/>
      <c r="BI9" s="216">
        <f>[1]Лемпино!E10</f>
        <v>65</v>
      </c>
      <c r="BJ9" s="217">
        <f t="shared" si="0"/>
        <v>491</v>
      </c>
      <c r="BK9" s="218"/>
      <c r="BL9" s="193"/>
      <c r="BM9" s="193"/>
      <c r="BN9" s="193"/>
      <c r="BO9" s="193"/>
      <c r="BP9" s="40"/>
      <c r="BQ9" s="40"/>
      <c r="BR9" s="219"/>
      <c r="BS9" s="40"/>
      <c r="BT9" s="40"/>
      <c r="BU9" s="219"/>
    </row>
    <row r="10" spans="1:74" ht="20.100000000000001" customHeight="1" x14ac:dyDescent="0.25">
      <c r="B10" s="63">
        <v>5</v>
      </c>
      <c r="C10" s="156">
        <f>'[1]Н-юганск, СИнг,Чеус'!C10</f>
        <v>11634.45</v>
      </c>
      <c r="D10" s="194">
        <f t="shared" si="1"/>
        <v>61</v>
      </c>
      <c r="E10" s="158">
        <f>'[1]Н-юганск, СИнг,Чеус'!E10</f>
        <v>2963.4659999999999</v>
      </c>
      <c r="F10" s="195">
        <f t="shared" si="2"/>
        <v>0</v>
      </c>
      <c r="G10" s="147"/>
      <c r="H10" s="196">
        <f>'[1]Н-юганск, СИнг,Чеус'!J10</f>
        <v>55836.890000000007</v>
      </c>
      <c r="I10" s="195">
        <f t="shared" si="3"/>
        <v>14</v>
      </c>
      <c r="J10" s="162">
        <f>'[1]Н-юганск, СИнг,Чеус'!L10</f>
        <v>6419.5649999999996</v>
      </c>
      <c r="K10" s="195">
        <f t="shared" si="4"/>
        <v>56</v>
      </c>
      <c r="L10" s="197">
        <f>'[1]Н-юганск, СИнг,Чеус'!N10</f>
        <v>49083.130000000005</v>
      </c>
      <c r="M10" s="195">
        <f t="shared" si="5"/>
        <v>11</v>
      </c>
      <c r="N10" s="198">
        <f>'[1]Н-юганск, СИнг,Чеус'!P10</f>
        <v>15239.427999999993</v>
      </c>
      <c r="O10" s="195">
        <f t="shared" si="6"/>
        <v>22</v>
      </c>
      <c r="P10" s="198">
        <f>'[1]Н-юганск, СИнг,Чеус'!R10</f>
        <v>1157.9710000000009</v>
      </c>
      <c r="Q10" s="195">
        <f t="shared" si="7"/>
        <v>18</v>
      </c>
      <c r="R10" s="199">
        <v>5</v>
      </c>
      <c r="S10" s="198">
        <f>'[1]Н-юганск, СИнг,Чеус'!T10</f>
        <v>8263.2900000000027</v>
      </c>
      <c r="T10" s="200">
        <f t="shared" si="8"/>
        <v>29</v>
      </c>
      <c r="U10" s="201">
        <f>'[1]Н-юганск, СИнг,Чеус'!V10</f>
        <v>22072.449999999997</v>
      </c>
      <c r="V10" s="202">
        <f t="shared" si="9"/>
        <v>29</v>
      </c>
      <c r="W10" s="203">
        <f>'[1]Н-юганск, СИнг,Чеус'!X10</f>
        <v>1149.0869999999998</v>
      </c>
      <c r="X10" s="204">
        <f t="shared" si="10"/>
        <v>16</v>
      </c>
      <c r="Y10" s="203">
        <f>'[1]Н-юганск, СИнг,Чеус'!Z10</f>
        <v>24.71</v>
      </c>
      <c r="Z10" s="204">
        <f t="shared" si="11"/>
        <v>0</v>
      </c>
      <c r="AA10" s="205">
        <f>'[1]Н-юганск, СИнг,Чеус'!AB10</f>
        <v>435.35500000000008</v>
      </c>
      <c r="AB10" s="195">
        <f t="shared" si="12"/>
        <v>16</v>
      </c>
      <c r="AC10" s="203">
        <f>'[1]Н-юганск, СИнг,Чеус'!AD10</f>
        <v>272.89</v>
      </c>
      <c r="AD10" s="195">
        <f t="shared" si="13"/>
        <v>0</v>
      </c>
      <c r="AE10" s="208">
        <f>'[1]Н-юганск, СИнг,Чеус'!AF10</f>
        <v>26333.279999999999</v>
      </c>
      <c r="AF10" s="195">
        <f t="shared" si="14"/>
        <v>22</v>
      </c>
      <c r="AG10" s="209">
        <f>'[1]Н-юганск, СИнг,Чеус'!AH10</f>
        <v>24283.175000000003</v>
      </c>
      <c r="AH10" s="195">
        <f t="shared" si="15"/>
        <v>9</v>
      </c>
      <c r="AI10" s="198">
        <f>'[1]Н-юганск, СИнг,Чеус'!AJ10</f>
        <v>54064.048999999999</v>
      </c>
      <c r="AJ10" s="195">
        <f t="shared" si="16"/>
        <v>3</v>
      </c>
      <c r="AK10" s="198">
        <f>'[1]Н-юганск, СИнг,Чеус'!AL10</f>
        <v>11653.74</v>
      </c>
      <c r="AL10" s="195">
        <f t="shared" si="17"/>
        <v>0</v>
      </c>
      <c r="AM10" s="181">
        <f>'[1]Н-юганск, СИнг,Чеус'!AP10</f>
        <v>9070.8700000000008</v>
      </c>
      <c r="AN10" s="195">
        <f t="shared" si="18"/>
        <v>39</v>
      </c>
      <c r="AO10" s="210">
        <f>'[1]Н-юганск, СИнг,Чеус'!AR10</f>
        <v>739.09999999999991</v>
      </c>
      <c r="AP10" s="195">
        <f t="shared" si="19"/>
        <v>32</v>
      </c>
      <c r="AQ10" s="210">
        <f>'[1]Н-юганск, СИнг,Чеус'!AT10</f>
        <v>1774.8019999999999</v>
      </c>
      <c r="AR10" s="195">
        <f t="shared" si="20"/>
        <v>1</v>
      </c>
      <c r="AS10" s="210">
        <f>'[1]Н-юганск, СИнг,Чеус'!AV10</f>
        <v>8481.4189999999999</v>
      </c>
      <c r="AT10" s="195">
        <f t="shared" si="21"/>
        <v>26</v>
      </c>
      <c r="AU10" s="210">
        <f>'[1]Н-юганск, СИнг,Чеус'!AX10</f>
        <v>8846.0099999999984</v>
      </c>
      <c r="AV10" s="195">
        <f t="shared" si="22"/>
        <v>11</v>
      </c>
      <c r="AW10" s="211"/>
      <c r="AX10" s="211"/>
      <c r="AY10" s="212">
        <v>5</v>
      </c>
      <c r="AZ10" s="210">
        <f>'[1]Н-юганск, СИнг,Чеус'!AZ10</f>
        <v>31058.267999999996</v>
      </c>
      <c r="BA10" s="195">
        <f t="shared" si="23"/>
        <v>11</v>
      </c>
      <c r="BB10" s="210">
        <f>'[1]Н-юганск, СИнг,Чеус'!BB10</f>
        <v>10700.1</v>
      </c>
      <c r="BC10" s="195">
        <f t="shared" si="24"/>
        <v>0</v>
      </c>
      <c r="BD10" s="213">
        <f>'[1]Н-юганск, СИнг,Чеус'!BD10</f>
        <v>3756.541999999999</v>
      </c>
      <c r="BE10" s="195">
        <f t="shared" si="25"/>
        <v>5</v>
      </c>
      <c r="BF10" s="147"/>
      <c r="BG10" s="214">
        <f>[1]Лемпино!C11</f>
        <v>5817.295000000001</v>
      </c>
      <c r="BH10" s="215"/>
      <c r="BI10" s="216">
        <f>[1]Лемпино!E11</f>
        <v>65</v>
      </c>
      <c r="BJ10" s="217">
        <f t="shared" si="0"/>
        <v>496</v>
      </c>
      <c r="BK10" s="218"/>
      <c r="BL10" s="193"/>
      <c r="BM10" s="193"/>
      <c r="BN10" s="193"/>
      <c r="BO10" s="193"/>
      <c r="BP10" s="40"/>
      <c r="BQ10" s="40"/>
      <c r="BR10" s="219"/>
      <c r="BS10" s="40"/>
      <c r="BT10" s="40"/>
      <c r="BU10" s="219"/>
    </row>
    <row r="11" spans="1:74" ht="20.100000000000001" customHeight="1" x14ac:dyDescent="0.25">
      <c r="B11" s="63">
        <v>6</v>
      </c>
      <c r="C11" s="156">
        <f>'[1]Н-юганск, СИнг,Чеус'!C11</f>
        <v>11634.962</v>
      </c>
      <c r="D11" s="194">
        <f t="shared" si="1"/>
        <v>61</v>
      </c>
      <c r="E11" s="158">
        <f>'[1]Н-юганск, СИнг,Чеус'!E11</f>
        <v>2963.4659999999999</v>
      </c>
      <c r="F11" s="195">
        <f t="shared" si="2"/>
        <v>0</v>
      </c>
      <c r="G11" s="147"/>
      <c r="H11" s="196">
        <f>'[1]Н-юганск, СИнг,Чеус'!J11</f>
        <v>55837.16</v>
      </c>
      <c r="I11" s="195">
        <f t="shared" si="3"/>
        <v>22</v>
      </c>
      <c r="J11" s="162">
        <f>'[1]Н-юганск, СИнг,Чеус'!L11</f>
        <v>6419.9849999999997</v>
      </c>
      <c r="K11" s="195">
        <f t="shared" si="4"/>
        <v>50</v>
      </c>
      <c r="L11" s="197">
        <f>'[1]Н-юганск, СИнг,Чеус'!N11</f>
        <v>49083.310000000005</v>
      </c>
      <c r="M11" s="195">
        <f t="shared" si="5"/>
        <v>22</v>
      </c>
      <c r="N11" s="198">
        <f>'[1]Н-юганск, СИнг,Чеус'!P11</f>
        <v>15239.517999999993</v>
      </c>
      <c r="O11" s="195">
        <f t="shared" si="6"/>
        <v>11</v>
      </c>
      <c r="P11" s="198">
        <f>'[1]Н-юганск, СИнг,Чеус'!R11</f>
        <v>1158.151000000001</v>
      </c>
      <c r="Q11" s="195">
        <f t="shared" si="7"/>
        <v>36</v>
      </c>
      <c r="R11" s="199">
        <v>6</v>
      </c>
      <c r="S11" s="198">
        <f>'[1]Н-юганск, СИнг,Чеус'!T11</f>
        <v>8263.470000000003</v>
      </c>
      <c r="T11" s="200">
        <f t="shared" si="8"/>
        <v>29</v>
      </c>
      <c r="U11" s="201">
        <f>'[1]Н-юганск, СИнг,Чеус'!V11</f>
        <v>22072.629999999997</v>
      </c>
      <c r="V11" s="202">
        <f t="shared" si="9"/>
        <v>29</v>
      </c>
      <c r="W11" s="203">
        <f>'[1]Н-юганск, СИнг,Чеус'!X11</f>
        <v>1149.1409999999998</v>
      </c>
      <c r="X11" s="204">
        <f t="shared" si="10"/>
        <v>16</v>
      </c>
      <c r="Y11" s="203">
        <f>'[1]Н-юганск, СИнг,Чеус'!Z11</f>
        <v>24.71</v>
      </c>
      <c r="Z11" s="204">
        <f t="shared" si="11"/>
        <v>0</v>
      </c>
      <c r="AA11" s="205">
        <f>'[1]Н-юганск, СИнг,Чеус'!AB11</f>
        <v>435.40900000000005</v>
      </c>
      <c r="AB11" s="195">
        <f t="shared" si="12"/>
        <v>16</v>
      </c>
      <c r="AC11" s="203">
        <f>'[1]Н-юганск, СИнг,Чеус'!AD11</f>
        <v>272.89</v>
      </c>
      <c r="AD11" s="195">
        <f t="shared" si="13"/>
        <v>0</v>
      </c>
      <c r="AE11" s="208">
        <f>'[1]Н-юганск, СИнг,Чеус'!AF11</f>
        <v>26333.46</v>
      </c>
      <c r="AF11" s="195">
        <f t="shared" si="14"/>
        <v>22</v>
      </c>
      <c r="AG11" s="209">
        <f>'[1]Н-юганск, СИнг,Чеус'!AH11</f>
        <v>24283.366999999998</v>
      </c>
      <c r="AH11" s="195">
        <f t="shared" si="15"/>
        <v>8</v>
      </c>
      <c r="AI11" s="198">
        <f>'[1]Н-юганск, СИнг,Чеус'!AJ11</f>
        <v>54067.17</v>
      </c>
      <c r="AJ11" s="195">
        <f t="shared" si="16"/>
        <v>3</v>
      </c>
      <c r="AK11" s="198">
        <f>'[1]Н-юганск, СИнг,Чеус'!AL11</f>
        <v>11653.74</v>
      </c>
      <c r="AL11" s="195">
        <f t="shared" si="17"/>
        <v>0</v>
      </c>
      <c r="AM11" s="181">
        <f>'[1]Н-юганск, СИнг,Чеус'!AP11</f>
        <v>9071.1890000000003</v>
      </c>
      <c r="AN11" s="195">
        <f t="shared" si="18"/>
        <v>38</v>
      </c>
      <c r="AO11" s="210">
        <f>'[1]Н-юганск, СИнг,Чеус'!AR11</f>
        <v>739.45999999999992</v>
      </c>
      <c r="AP11" s="195">
        <f t="shared" si="19"/>
        <v>43</v>
      </c>
      <c r="AQ11" s="210">
        <f>'[1]Н-юганск, СИнг,Чеус'!AT11</f>
        <v>1774.808</v>
      </c>
      <c r="AR11" s="195">
        <f t="shared" si="20"/>
        <v>1</v>
      </c>
      <c r="AS11" s="210">
        <f>'[1]Н-юганск, СИнг,Чеус'!AV11</f>
        <v>8481.5409999999993</v>
      </c>
      <c r="AT11" s="195">
        <f t="shared" si="21"/>
        <v>24</v>
      </c>
      <c r="AU11" s="210">
        <f>'[1]Н-юганск, СИнг,Чеус'!AX11</f>
        <v>8846.0999999999985</v>
      </c>
      <c r="AV11" s="195">
        <f t="shared" si="22"/>
        <v>5</v>
      </c>
      <c r="AW11" s="211"/>
      <c r="AX11" s="211"/>
      <c r="AY11" s="212">
        <v>6</v>
      </c>
      <c r="AZ11" s="210">
        <f>'[1]Н-юганск, СИнг,Чеус'!AZ11</f>
        <v>31058.357999999997</v>
      </c>
      <c r="BA11" s="195">
        <f t="shared" si="23"/>
        <v>11</v>
      </c>
      <c r="BB11" s="210">
        <f>'[1]Н-юганск, СИнг,Чеус'!BB11</f>
        <v>10700.1</v>
      </c>
      <c r="BC11" s="195">
        <f t="shared" si="24"/>
        <v>0</v>
      </c>
      <c r="BD11" s="213">
        <f>'[1]Н-юганск, СИнг,Чеус'!BD11</f>
        <v>3756.8919999999989</v>
      </c>
      <c r="BE11" s="195">
        <f t="shared" si="25"/>
        <v>7</v>
      </c>
      <c r="BF11" s="147"/>
      <c r="BG11" s="214">
        <f>[1]Лемпино!C12</f>
        <v>5817.3220000000019</v>
      </c>
      <c r="BH11" s="215"/>
      <c r="BI11" s="216">
        <f>[1]Лемпино!E12</f>
        <v>65</v>
      </c>
      <c r="BJ11" s="217">
        <f t="shared" si="0"/>
        <v>519</v>
      </c>
      <c r="BK11" s="218"/>
      <c r="BL11" s="193"/>
      <c r="BM11" s="193"/>
      <c r="BN11" s="193"/>
      <c r="BO11" s="193"/>
      <c r="BP11" s="40"/>
      <c r="BQ11" s="40"/>
      <c r="BR11" s="219"/>
      <c r="BS11" s="40"/>
      <c r="BT11" s="40"/>
      <c r="BU11" s="219"/>
    </row>
    <row r="12" spans="1:74" ht="20.100000000000001" customHeight="1" x14ac:dyDescent="0.25">
      <c r="B12" s="63">
        <v>7</v>
      </c>
      <c r="C12" s="156">
        <f>'[1]Н-юганск, СИнг,Чеус'!C12</f>
        <v>11635.465</v>
      </c>
      <c r="D12" s="194">
        <f t="shared" si="1"/>
        <v>60</v>
      </c>
      <c r="E12" s="158">
        <f>'[1]Н-юганск, СИнг,Чеус'!E12</f>
        <v>2963.4659999999999</v>
      </c>
      <c r="F12" s="195">
        <f t="shared" si="2"/>
        <v>0</v>
      </c>
      <c r="G12" s="147"/>
      <c r="H12" s="196">
        <f>'[1]Н-юганск, СИнг,Чеус'!J12</f>
        <v>55837.520000000004</v>
      </c>
      <c r="I12" s="195">
        <f t="shared" si="3"/>
        <v>29</v>
      </c>
      <c r="J12" s="162">
        <f>'[1]Н-юганск, СИнг,Чеус'!L12</f>
        <v>6420.549</v>
      </c>
      <c r="K12" s="195">
        <f t="shared" si="4"/>
        <v>68</v>
      </c>
      <c r="L12" s="197">
        <f>'[1]Н-юганск, СИнг,Чеус'!N12</f>
        <v>49083.58</v>
      </c>
      <c r="M12" s="195">
        <f t="shared" si="5"/>
        <v>32</v>
      </c>
      <c r="N12" s="198">
        <f>'[1]Н-юганск, СИнг,Чеус'!P12</f>
        <v>15239.697999999993</v>
      </c>
      <c r="O12" s="195">
        <f t="shared" si="6"/>
        <v>22</v>
      </c>
      <c r="P12" s="198">
        <f>'[1]Н-юганск, СИнг,Чеус'!R12</f>
        <v>1158.5110000000009</v>
      </c>
      <c r="Q12" s="195">
        <f t="shared" si="7"/>
        <v>72</v>
      </c>
      <c r="R12" s="199">
        <v>7</v>
      </c>
      <c r="S12" s="198">
        <f>'[1]Н-юганск, СИнг,Чеус'!T12</f>
        <v>8264.1000000000022</v>
      </c>
      <c r="T12" s="200">
        <f t="shared" si="8"/>
        <v>101</v>
      </c>
      <c r="U12" s="201">
        <f>'[1]Н-юганск, СИнг,Чеус'!V12</f>
        <v>22072.899999999998</v>
      </c>
      <c r="V12" s="202">
        <f t="shared" si="9"/>
        <v>43</v>
      </c>
      <c r="W12" s="203">
        <f>'[1]Н-юганск, СИнг,Чеус'!X12</f>
        <v>1149.204</v>
      </c>
      <c r="X12" s="204">
        <f t="shared" si="10"/>
        <v>19</v>
      </c>
      <c r="Y12" s="203">
        <f>'[1]Н-юганск, СИнг,Чеус'!Z12</f>
        <v>24.71</v>
      </c>
      <c r="Z12" s="204">
        <f t="shared" si="11"/>
        <v>0</v>
      </c>
      <c r="AA12" s="205">
        <f>'[1]Н-юганск, СИнг,Чеус'!AB12</f>
        <v>435.47200000000004</v>
      </c>
      <c r="AB12" s="195">
        <f t="shared" si="12"/>
        <v>19</v>
      </c>
      <c r="AC12" s="203">
        <f>'[1]Н-юганск, СИнг,Чеус'!AD12</f>
        <v>272.89</v>
      </c>
      <c r="AD12" s="195">
        <f t="shared" si="13"/>
        <v>0</v>
      </c>
      <c r="AE12" s="208">
        <f>'[1]Н-юганск, СИнг,Чеус'!AF12</f>
        <v>26333.64</v>
      </c>
      <c r="AF12" s="195">
        <f t="shared" si="14"/>
        <v>22</v>
      </c>
      <c r="AG12" s="209">
        <f>'[1]Н-юганск, СИнг,Чеус'!AH12</f>
        <v>24283.862000000001</v>
      </c>
      <c r="AH12" s="195">
        <f t="shared" si="15"/>
        <v>20</v>
      </c>
      <c r="AI12" s="198">
        <f>'[1]Н-юганск, СИнг,Чеус'!AJ12</f>
        <v>54070.356999999996</v>
      </c>
      <c r="AJ12" s="195">
        <f t="shared" si="16"/>
        <v>3</v>
      </c>
      <c r="AK12" s="198">
        <f>'[1]Н-юганск, СИнг,Чеус'!AL12</f>
        <v>11653.74</v>
      </c>
      <c r="AL12" s="195">
        <f t="shared" si="17"/>
        <v>0</v>
      </c>
      <c r="AM12" s="181">
        <f>'[1]Н-юганск, СИнг,Чеус'!AP12</f>
        <v>9071.5229999999992</v>
      </c>
      <c r="AN12" s="195">
        <f t="shared" si="18"/>
        <v>40</v>
      </c>
      <c r="AO12" s="210">
        <f>'[1]Н-юганск, СИнг,Чеус'!AR12</f>
        <v>739.91</v>
      </c>
      <c r="AP12" s="195">
        <f t="shared" si="19"/>
        <v>54</v>
      </c>
      <c r="AQ12" s="210">
        <f>'[1]Н-юганск, СИнг,Чеус'!AT12</f>
        <v>1774.826</v>
      </c>
      <c r="AR12" s="195">
        <f t="shared" si="20"/>
        <v>4</v>
      </c>
      <c r="AS12" s="210">
        <f>'[1]Н-юганск, СИнг,Чеус'!AV12</f>
        <v>8481.6679999999997</v>
      </c>
      <c r="AT12" s="195">
        <f t="shared" si="21"/>
        <v>25</v>
      </c>
      <c r="AU12" s="210">
        <f>'[1]Н-юганск, СИнг,Чеус'!AX12</f>
        <v>8846.2799999999988</v>
      </c>
      <c r="AV12" s="195">
        <f t="shared" si="22"/>
        <v>11</v>
      </c>
      <c r="AW12" s="211"/>
      <c r="AX12" s="211"/>
      <c r="AY12" s="212">
        <v>7</v>
      </c>
      <c r="AZ12" s="210">
        <f>'[1]Н-юганск, СИнг,Чеус'!AZ12</f>
        <v>31058.537999999997</v>
      </c>
      <c r="BA12" s="195">
        <f t="shared" si="23"/>
        <v>22</v>
      </c>
      <c r="BB12" s="210">
        <f>'[1]Н-юганск, СИнг,Чеус'!BB12</f>
        <v>10700.1</v>
      </c>
      <c r="BC12" s="195">
        <f t="shared" si="24"/>
        <v>0</v>
      </c>
      <c r="BD12" s="213">
        <f>'[1]Н-юганск, СИнг,Чеус'!BD12</f>
        <v>3757.2419999999988</v>
      </c>
      <c r="BE12" s="195">
        <f t="shared" si="25"/>
        <v>7</v>
      </c>
      <c r="BF12" s="147"/>
      <c r="BG12" s="214">
        <f>[1]Лемпино!C13</f>
        <v>5817.3670000000011</v>
      </c>
      <c r="BH12" s="215"/>
      <c r="BI12" s="216">
        <f>[1]Лемпино!E13</f>
        <v>108</v>
      </c>
      <c r="BJ12" s="217">
        <f t="shared" si="0"/>
        <v>781</v>
      </c>
      <c r="BK12" s="218"/>
      <c r="BL12" s="193"/>
      <c r="BM12" s="193"/>
      <c r="BN12" s="193"/>
      <c r="BO12" s="193"/>
      <c r="BP12" s="40"/>
      <c r="BQ12" s="40"/>
      <c r="BR12" s="219"/>
      <c r="BS12" s="40"/>
      <c r="BT12" s="40"/>
      <c r="BU12" s="219"/>
    </row>
    <row r="13" spans="1:74" ht="20.100000000000001" customHeight="1" x14ac:dyDescent="0.25">
      <c r="B13" s="63">
        <v>8</v>
      </c>
      <c r="C13" s="156">
        <f>'[1]Н-юганск, СИнг,Чеус'!C13</f>
        <v>11635.971</v>
      </c>
      <c r="D13" s="194">
        <f t="shared" si="1"/>
        <v>61</v>
      </c>
      <c r="E13" s="158">
        <f>'[1]Н-юганск, СИнг,Чеус'!E13</f>
        <v>2963.4659999999999</v>
      </c>
      <c r="F13" s="195">
        <f t="shared" si="2"/>
        <v>0</v>
      </c>
      <c r="G13" s="147"/>
      <c r="H13" s="196">
        <f>'[1]Н-юганск, СИнг,Чеус'!J13</f>
        <v>55838.600000000006</v>
      </c>
      <c r="I13" s="195">
        <f t="shared" si="3"/>
        <v>86</v>
      </c>
      <c r="J13" s="162">
        <f>'[1]Н-юганск, СИнг,Чеус'!L13</f>
        <v>6421.2730000000001</v>
      </c>
      <c r="K13" s="195">
        <f t="shared" si="4"/>
        <v>87</v>
      </c>
      <c r="L13" s="197">
        <f>'[1]Н-юганск, СИнг,Чеус'!N13</f>
        <v>49083.94</v>
      </c>
      <c r="M13" s="195">
        <f t="shared" si="5"/>
        <v>43</v>
      </c>
      <c r="N13" s="198">
        <f>'[1]Н-юганск, СИнг,Чеус'!P13</f>
        <v>15239.877999999993</v>
      </c>
      <c r="O13" s="195">
        <f t="shared" si="6"/>
        <v>22</v>
      </c>
      <c r="P13" s="198">
        <f>'[1]Н-юганск, СИнг,Чеус'!R13</f>
        <v>1159.0510000000008</v>
      </c>
      <c r="Q13" s="195">
        <f t="shared" si="7"/>
        <v>108</v>
      </c>
      <c r="R13" s="199">
        <v>8</v>
      </c>
      <c r="S13" s="198">
        <f>'[1]Н-юганск, СИнг,Чеус'!T13</f>
        <v>8265.090000000002</v>
      </c>
      <c r="T13" s="200">
        <f t="shared" si="8"/>
        <v>158</v>
      </c>
      <c r="U13" s="201">
        <f>'[1]Н-юганск, СИнг,Чеус'!V13</f>
        <v>22073.17</v>
      </c>
      <c r="V13" s="202">
        <f t="shared" si="9"/>
        <v>43</v>
      </c>
      <c r="W13" s="203">
        <f>'[1]Н-юганск, СИнг,Чеус'!X13</f>
        <v>1149.2759999999998</v>
      </c>
      <c r="X13" s="204">
        <f t="shared" si="10"/>
        <v>22</v>
      </c>
      <c r="Y13" s="203">
        <f>'[1]Н-юганск, СИнг,Чеус'!Z13</f>
        <v>24.71</v>
      </c>
      <c r="Z13" s="204">
        <f t="shared" si="11"/>
        <v>0</v>
      </c>
      <c r="AA13" s="205">
        <f>'[1]Н-юганск, СИнг,Чеус'!AB13</f>
        <v>435.54400000000004</v>
      </c>
      <c r="AB13" s="195">
        <f t="shared" si="12"/>
        <v>22</v>
      </c>
      <c r="AC13" s="203">
        <f>'[1]Н-юганск, СИнг,Чеус'!AD13</f>
        <v>272.89</v>
      </c>
      <c r="AD13" s="195">
        <f t="shared" si="13"/>
        <v>0</v>
      </c>
      <c r="AE13" s="208">
        <f>'[1]Н-юганск, СИнг,Чеус'!AF13</f>
        <v>26333.73</v>
      </c>
      <c r="AF13" s="195">
        <f t="shared" si="14"/>
        <v>11</v>
      </c>
      <c r="AG13" s="209">
        <f>'[1]Н-юганск, СИнг,Чеус'!AH13</f>
        <v>24284.467000000001</v>
      </c>
      <c r="AH13" s="195">
        <f t="shared" si="15"/>
        <v>24</v>
      </c>
      <c r="AI13" s="198">
        <f>'[1]Н-юганск, СИнг,Чеус'!AJ13</f>
        <v>54073.498999999996</v>
      </c>
      <c r="AJ13" s="195">
        <f t="shared" si="16"/>
        <v>3</v>
      </c>
      <c r="AK13" s="198">
        <f>'[1]Н-юганск, СИнг,Чеус'!AL13</f>
        <v>11653.74</v>
      </c>
      <c r="AL13" s="195">
        <f t="shared" si="17"/>
        <v>0</v>
      </c>
      <c r="AM13" s="181">
        <f>'[1]Н-юганск, СИнг,Чеус'!AP13</f>
        <v>9071.9249999999993</v>
      </c>
      <c r="AN13" s="195">
        <f t="shared" si="18"/>
        <v>48</v>
      </c>
      <c r="AO13" s="210">
        <f>'[1]Н-юганск, СИнг,Чеус'!AR13</f>
        <v>740.36</v>
      </c>
      <c r="AP13" s="195">
        <f t="shared" si="19"/>
        <v>54</v>
      </c>
      <c r="AQ13" s="210">
        <f>'[1]Н-юганск, СИнг,Чеус'!AT13</f>
        <v>1774.8589999999999</v>
      </c>
      <c r="AR13" s="195">
        <f t="shared" si="20"/>
        <v>7</v>
      </c>
      <c r="AS13" s="210">
        <f>'[1]Н-юганск, СИнг,Чеус'!AV13</f>
        <v>8481.7950000000001</v>
      </c>
      <c r="AT13" s="195">
        <f t="shared" si="21"/>
        <v>25</v>
      </c>
      <c r="AU13" s="210">
        <f>'[1]Н-юганск, СИнг,Чеус'!AX13</f>
        <v>8846.4599999999991</v>
      </c>
      <c r="AV13" s="195">
        <f t="shared" si="22"/>
        <v>11</v>
      </c>
      <c r="AW13" s="211"/>
      <c r="AX13" s="211"/>
      <c r="AY13" s="212">
        <v>8</v>
      </c>
      <c r="AZ13" s="210">
        <f>'[1]Н-юганск, СИнг,Чеус'!AZ13</f>
        <v>31058.717999999997</v>
      </c>
      <c r="BA13" s="195">
        <f t="shared" si="23"/>
        <v>22</v>
      </c>
      <c r="BB13" s="210">
        <f>'[1]Н-юганск, СИнг,Чеус'!BB13</f>
        <v>10700.1</v>
      </c>
      <c r="BC13" s="195">
        <f t="shared" si="24"/>
        <v>0</v>
      </c>
      <c r="BD13" s="213">
        <f>'[1]Н-юганск, СИнг,Чеус'!BD13</f>
        <v>3757.541999999999</v>
      </c>
      <c r="BE13" s="195">
        <f t="shared" si="25"/>
        <v>6</v>
      </c>
      <c r="BF13" s="147"/>
      <c r="BG13" s="214">
        <f>[1]Лемпино!C14</f>
        <v>5817.4120000000012</v>
      </c>
      <c r="BH13" s="215"/>
      <c r="BI13" s="216">
        <f>[1]Лемпино!E14</f>
        <v>108</v>
      </c>
      <c r="BJ13" s="217">
        <f t="shared" si="0"/>
        <v>971</v>
      </c>
      <c r="BK13" s="218"/>
      <c r="BL13" s="193"/>
      <c r="BM13" s="193"/>
      <c r="BN13" s="193"/>
      <c r="BO13" s="193"/>
      <c r="BP13" s="40"/>
      <c r="BQ13" s="40"/>
      <c r="BR13" s="219"/>
      <c r="BS13" s="40"/>
      <c r="BT13" s="40"/>
      <c r="BU13" s="219"/>
    </row>
    <row r="14" spans="1:74" ht="20.100000000000001" customHeight="1" x14ac:dyDescent="0.25">
      <c r="B14" s="63">
        <v>9</v>
      </c>
      <c r="C14" s="156">
        <f>'[1]Н-юганск, СИнг,Чеус'!C14</f>
        <v>11636.499</v>
      </c>
      <c r="D14" s="194">
        <f t="shared" si="1"/>
        <v>63</v>
      </c>
      <c r="E14" s="158">
        <f>'[1]Н-юганск, СИнг,Чеус'!E14</f>
        <v>2963.4659999999999</v>
      </c>
      <c r="F14" s="195">
        <f t="shared" si="2"/>
        <v>0</v>
      </c>
      <c r="G14" s="147"/>
      <c r="H14" s="196">
        <f>'[1]Н-юганск, СИнг,Чеус'!J14</f>
        <v>55839.23</v>
      </c>
      <c r="I14" s="195">
        <f t="shared" si="3"/>
        <v>50</v>
      </c>
      <c r="J14" s="162">
        <f>'[1]Н-юганск, СИнг,Чеус'!L14</f>
        <v>6422.29</v>
      </c>
      <c r="K14" s="195">
        <f t="shared" si="4"/>
        <v>122</v>
      </c>
      <c r="L14" s="197">
        <f>'[1]Н-юганск, СИнг,Чеус'!N14</f>
        <v>49085.020000000004</v>
      </c>
      <c r="M14" s="195">
        <f t="shared" si="5"/>
        <v>130</v>
      </c>
      <c r="N14" s="198">
        <f>'[1]Н-юганск, СИнг,Чеус'!P14</f>
        <v>15240.057999999994</v>
      </c>
      <c r="O14" s="195">
        <f t="shared" si="6"/>
        <v>22</v>
      </c>
      <c r="P14" s="198">
        <f>'[1]Н-юганск, СИнг,Чеус'!R14</f>
        <v>1159.5910000000008</v>
      </c>
      <c r="Q14" s="195">
        <f t="shared" si="7"/>
        <v>108</v>
      </c>
      <c r="R14" s="199">
        <v>9</v>
      </c>
      <c r="S14" s="198">
        <f>'[1]Н-юганск, СИнг,Чеус'!T14</f>
        <v>8265.7200000000012</v>
      </c>
      <c r="T14" s="200">
        <f t="shared" si="8"/>
        <v>101</v>
      </c>
      <c r="U14" s="201">
        <f>'[1]Н-юганск, СИнг,Чеус'!V14</f>
        <v>22073.53</v>
      </c>
      <c r="V14" s="202">
        <f t="shared" si="9"/>
        <v>58</v>
      </c>
      <c r="W14" s="203">
        <f>'[1]Н-юганск, СИнг,Чеус'!X14</f>
        <v>1149.33</v>
      </c>
      <c r="X14" s="204">
        <f t="shared" si="10"/>
        <v>16</v>
      </c>
      <c r="Y14" s="203">
        <f>'[1]Н-юганск, СИнг,Чеус'!Z14</f>
        <v>24.71</v>
      </c>
      <c r="Z14" s="204">
        <f t="shared" si="11"/>
        <v>0</v>
      </c>
      <c r="AA14" s="205">
        <f>'[1]Н-юганск, СИнг,Чеус'!AB14</f>
        <v>435.59800000000001</v>
      </c>
      <c r="AB14" s="195">
        <f t="shared" si="12"/>
        <v>16</v>
      </c>
      <c r="AC14" s="203">
        <f>'[1]Н-юганск, СИнг,Чеус'!AD14</f>
        <v>272.89</v>
      </c>
      <c r="AD14" s="195">
        <f t="shared" si="13"/>
        <v>0</v>
      </c>
      <c r="AE14" s="208">
        <f>'[1]Н-юганск, СИнг,Чеус'!AF14</f>
        <v>26333.91</v>
      </c>
      <c r="AF14" s="195">
        <f t="shared" si="14"/>
        <v>22</v>
      </c>
      <c r="AG14" s="209">
        <f>'[1]Н-юганск, СИнг,Чеус'!AH14</f>
        <v>24285.044999999998</v>
      </c>
      <c r="AH14" s="195">
        <f t="shared" si="15"/>
        <v>23</v>
      </c>
      <c r="AI14" s="198">
        <f>'[1]Н-юганск, СИнг,Чеус'!AJ14</f>
        <v>54076.648999999998</v>
      </c>
      <c r="AJ14" s="195">
        <f t="shared" si="16"/>
        <v>3</v>
      </c>
      <c r="AK14" s="198">
        <f>'[1]Н-юганск, СИнг,Чеус'!AL14</f>
        <v>11653.74</v>
      </c>
      <c r="AL14" s="195">
        <f t="shared" si="17"/>
        <v>0</v>
      </c>
      <c r="AM14" s="181">
        <f>'[1]Н-юганск, СИнг,Чеус'!AP14</f>
        <v>9072.4369999999999</v>
      </c>
      <c r="AN14" s="195">
        <f t="shared" si="18"/>
        <v>61</v>
      </c>
      <c r="AO14" s="210">
        <f>'[1]Н-юганск, СИнг,Чеус'!AR14</f>
        <v>740.81000000000006</v>
      </c>
      <c r="AP14" s="195">
        <f t="shared" si="19"/>
        <v>54</v>
      </c>
      <c r="AQ14" s="210">
        <f>'[1]Н-юганск, СИнг,Чеус'!AT14</f>
        <v>1774.8969999999999</v>
      </c>
      <c r="AR14" s="195">
        <f t="shared" si="20"/>
        <v>8</v>
      </c>
      <c r="AS14" s="210">
        <f>'[1]Н-юганск, СИнг,Чеус'!AV14</f>
        <v>8481.94</v>
      </c>
      <c r="AT14" s="195">
        <f t="shared" si="21"/>
        <v>29</v>
      </c>
      <c r="AU14" s="210">
        <f>'[1]Н-юганск, СИнг,Чеус'!AX14</f>
        <v>8846.64</v>
      </c>
      <c r="AV14" s="195">
        <f t="shared" si="22"/>
        <v>11</v>
      </c>
      <c r="AW14" s="211"/>
      <c r="AX14" s="211"/>
      <c r="AY14" s="212">
        <v>9</v>
      </c>
      <c r="AZ14" s="210">
        <f>'[1]Н-юганск, СИнг,Чеус'!AZ14</f>
        <v>31058.807999999997</v>
      </c>
      <c r="BA14" s="195">
        <f t="shared" si="23"/>
        <v>11</v>
      </c>
      <c r="BB14" s="210">
        <f>'[1]Н-юганск, СИнг,Чеус'!BB14</f>
        <v>10700.1</v>
      </c>
      <c r="BC14" s="195">
        <f t="shared" si="24"/>
        <v>0</v>
      </c>
      <c r="BD14" s="213">
        <f>'[1]Н-юганск, СИнг,Чеус'!BD14</f>
        <v>3757.8919999999989</v>
      </c>
      <c r="BE14" s="195">
        <f t="shared" si="25"/>
        <v>7</v>
      </c>
      <c r="BF14" s="147"/>
      <c r="BG14" s="214">
        <f>[1]Лемпино!C15</f>
        <v>5817.4660000000013</v>
      </c>
      <c r="BH14" s="215"/>
      <c r="BI14" s="216">
        <f>[1]Лемпино!E15</f>
        <v>130</v>
      </c>
      <c r="BJ14" s="217">
        <f t="shared" si="0"/>
        <v>1045</v>
      </c>
      <c r="BK14" s="218"/>
      <c r="BL14" s="193"/>
      <c r="BM14" s="193"/>
      <c r="BN14" s="193"/>
      <c r="BO14" s="193"/>
      <c r="BP14" s="40"/>
      <c r="BQ14" s="40"/>
      <c r="BR14" s="219"/>
      <c r="BS14" s="40"/>
      <c r="BT14" s="40"/>
      <c r="BU14" s="219"/>
    </row>
    <row r="15" spans="1:74" ht="20.100000000000001" customHeight="1" x14ac:dyDescent="0.25">
      <c r="B15" s="63">
        <v>10</v>
      </c>
      <c r="C15" s="156">
        <f>'[1]Н-юганск, СИнг,Чеус'!C15</f>
        <v>11637.097</v>
      </c>
      <c r="D15" s="194">
        <f t="shared" si="1"/>
        <v>72</v>
      </c>
      <c r="E15" s="158">
        <f>'[1]Н-юганск, СИнг,Чеус'!E15</f>
        <v>2963.4659999999999</v>
      </c>
      <c r="F15" s="195">
        <f t="shared" si="2"/>
        <v>0</v>
      </c>
      <c r="G15" s="147"/>
      <c r="H15" s="196">
        <f>'[1]Н-юганск, СИнг,Чеус'!J15</f>
        <v>55840.04</v>
      </c>
      <c r="I15" s="195">
        <f t="shared" si="3"/>
        <v>65</v>
      </c>
      <c r="J15" s="162">
        <f>'[1]Н-юганск, СИнг,Чеус'!L15</f>
        <v>6423.4709999999995</v>
      </c>
      <c r="K15" s="195">
        <f t="shared" si="4"/>
        <v>142</v>
      </c>
      <c r="L15" s="197">
        <f>'[1]Н-юганск, СИнг,Чеус'!N15</f>
        <v>49085.47</v>
      </c>
      <c r="M15" s="195">
        <f t="shared" si="5"/>
        <v>54</v>
      </c>
      <c r="N15" s="198">
        <f>'[1]Н-юганск, СИнг,Чеус'!P15</f>
        <v>15240.237999999994</v>
      </c>
      <c r="O15" s="195">
        <f t="shared" si="6"/>
        <v>22</v>
      </c>
      <c r="P15" s="198">
        <f>'[1]Н-юганск, СИнг,Чеус'!R15</f>
        <v>1160.1310000000008</v>
      </c>
      <c r="Q15" s="195">
        <f t="shared" si="7"/>
        <v>108</v>
      </c>
      <c r="R15" s="199">
        <v>10</v>
      </c>
      <c r="S15" s="198">
        <f>'[1]Н-юганск, СИнг,Чеус'!T15</f>
        <v>8266.1700000000019</v>
      </c>
      <c r="T15" s="200">
        <f t="shared" si="8"/>
        <v>72</v>
      </c>
      <c r="U15" s="201">
        <f>'[1]Н-юганск, СИнг,Чеус'!V15</f>
        <v>22073.8</v>
      </c>
      <c r="V15" s="202">
        <f t="shared" si="9"/>
        <v>43</v>
      </c>
      <c r="W15" s="203">
        <f>'[1]Н-юганск, СИнг,Чеус'!X15</f>
        <v>1149.375</v>
      </c>
      <c r="X15" s="204">
        <f t="shared" si="10"/>
        <v>14</v>
      </c>
      <c r="Y15" s="203">
        <f>'[1]Н-юганск, СИнг,Чеус'!Z15</f>
        <v>24.71</v>
      </c>
      <c r="Z15" s="204">
        <f t="shared" si="11"/>
        <v>0</v>
      </c>
      <c r="AA15" s="205">
        <f>'[1]Н-юганск, СИнг,Чеус'!AB15</f>
        <v>435.64300000000003</v>
      </c>
      <c r="AB15" s="195">
        <f t="shared" si="12"/>
        <v>14</v>
      </c>
      <c r="AC15" s="203">
        <f>'[1]Н-юганск, СИнг,Чеус'!AD15</f>
        <v>272.89</v>
      </c>
      <c r="AD15" s="195">
        <f t="shared" si="13"/>
        <v>0</v>
      </c>
      <c r="AE15" s="208">
        <f>'[1]Н-юганск, СИнг,Чеус'!AF15</f>
        <v>26334</v>
      </c>
      <c r="AF15" s="195">
        <f t="shared" si="14"/>
        <v>11</v>
      </c>
      <c r="AG15" s="209">
        <f>'[1]Н-юганск, СИнг,Чеус'!AH15</f>
        <v>24285.595000000001</v>
      </c>
      <c r="AH15" s="195">
        <f t="shared" si="15"/>
        <v>22</v>
      </c>
      <c r="AI15" s="198">
        <f>'[1]Н-юганск, СИнг,Чеус'!AJ15</f>
        <v>54079.798999999999</v>
      </c>
      <c r="AJ15" s="195">
        <f t="shared" si="16"/>
        <v>3</v>
      </c>
      <c r="AK15" s="198">
        <f>'[1]Н-юганск, СИнг,Чеус'!AL15</f>
        <v>11653.74</v>
      </c>
      <c r="AL15" s="195">
        <f t="shared" si="17"/>
        <v>0</v>
      </c>
      <c r="AM15" s="181">
        <f>'[1]Н-юганск, СИнг,Чеус'!AP15</f>
        <v>9073.0349999999999</v>
      </c>
      <c r="AN15" s="195">
        <f t="shared" si="18"/>
        <v>72</v>
      </c>
      <c r="AO15" s="210">
        <f>'[1]Н-юганск, СИнг,Чеус'!AR15</f>
        <v>741.17000000000007</v>
      </c>
      <c r="AP15" s="195">
        <f t="shared" si="19"/>
        <v>43</v>
      </c>
      <c r="AQ15" s="210">
        <f>'[1]Н-юганск, СИнг,Чеус'!AT15</f>
        <v>1775.1079999999999</v>
      </c>
      <c r="AR15" s="195">
        <f t="shared" si="20"/>
        <v>42</v>
      </c>
      <c r="AS15" s="210">
        <f>'[1]Н-юганск, СИнг,Чеус'!AV15</f>
        <v>8482.1280000000006</v>
      </c>
      <c r="AT15" s="195">
        <f t="shared" si="21"/>
        <v>38</v>
      </c>
      <c r="AU15" s="210">
        <f>'[1]Н-юганск, СИнг,Чеус'!AX15</f>
        <v>8846.82</v>
      </c>
      <c r="AV15" s="195">
        <f t="shared" si="22"/>
        <v>11</v>
      </c>
      <c r="AW15" s="211"/>
      <c r="AX15" s="211"/>
      <c r="AY15" s="212">
        <v>10</v>
      </c>
      <c r="AZ15" s="210">
        <f>'[1]Н-юганск, СИнг,Чеус'!AZ15</f>
        <v>31058.897999999997</v>
      </c>
      <c r="BA15" s="195">
        <f t="shared" si="23"/>
        <v>11</v>
      </c>
      <c r="BB15" s="210">
        <f>'[1]Н-юганск, СИнг,Чеус'!BB15</f>
        <v>10700.1</v>
      </c>
      <c r="BC15" s="195">
        <f t="shared" si="24"/>
        <v>0</v>
      </c>
      <c r="BD15" s="213">
        <f>'[1]Н-юганск, СИнг,Чеус'!BD15</f>
        <v>3758.1419999999989</v>
      </c>
      <c r="BE15" s="195">
        <f t="shared" si="25"/>
        <v>5</v>
      </c>
      <c r="BF15" s="147"/>
      <c r="BG15" s="214">
        <f>[1]Лемпино!C16</f>
        <v>5817.52</v>
      </c>
      <c r="BH15" s="215"/>
      <c r="BI15" s="216">
        <f>[1]Лемпино!E16</f>
        <v>130</v>
      </c>
      <c r="BJ15" s="217">
        <f t="shared" si="0"/>
        <v>994</v>
      </c>
      <c r="BK15" s="218"/>
      <c r="BL15" s="193"/>
      <c r="BM15" s="193"/>
      <c r="BN15" s="193"/>
      <c r="BO15" s="193"/>
      <c r="BP15" s="40"/>
      <c r="BQ15" s="40"/>
      <c r="BR15" s="219"/>
      <c r="BS15" s="40"/>
      <c r="BT15" s="40"/>
      <c r="BU15" s="219"/>
    </row>
    <row r="16" spans="1:74" ht="20.100000000000001" customHeight="1" x14ac:dyDescent="0.25">
      <c r="B16" s="63">
        <v>11</v>
      </c>
      <c r="C16" s="156">
        <f>'[1]Н-юганск, СИнг,Чеус'!C16</f>
        <v>11637.885</v>
      </c>
      <c r="D16" s="194">
        <f t="shared" si="1"/>
        <v>95</v>
      </c>
      <c r="E16" s="158">
        <f>'[1]Н-юганск, СИнг,Чеус'!E16</f>
        <v>2963.4659999999999</v>
      </c>
      <c r="F16" s="195">
        <f t="shared" si="2"/>
        <v>0</v>
      </c>
      <c r="G16" s="147"/>
      <c r="H16" s="196">
        <f>'[1]Н-юганск, СИнг,Чеус'!J16</f>
        <v>55840.58</v>
      </c>
      <c r="I16" s="195">
        <f t="shared" si="3"/>
        <v>43</v>
      </c>
      <c r="J16" s="162">
        <f>'[1]Н-юганск, СИнг,Чеус'!L16</f>
        <v>6424.6859999999997</v>
      </c>
      <c r="K16" s="195">
        <f t="shared" si="4"/>
        <v>146</v>
      </c>
      <c r="L16" s="197">
        <f>'[1]Н-юганск, СИнг,Чеус'!N16</f>
        <v>49085.83</v>
      </c>
      <c r="M16" s="195">
        <f t="shared" si="5"/>
        <v>43</v>
      </c>
      <c r="N16" s="198">
        <f>'[1]Н-юганск, СИнг,Чеус'!P16</f>
        <v>15240.327999999994</v>
      </c>
      <c r="O16" s="195">
        <f t="shared" si="6"/>
        <v>11</v>
      </c>
      <c r="P16" s="198">
        <f>'[1]Н-юганск, СИнг,Чеус'!R16</f>
        <v>1160.4910000000007</v>
      </c>
      <c r="Q16" s="195">
        <f t="shared" si="7"/>
        <v>72</v>
      </c>
      <c r="R16" s="199">
        <v>11</v>
      </c>
      <c r="S16" s="198">
        <f>'[1]Н-юганск, СИнг,Чеус'!T16</f>
        <v>8266.8000000000011</v>
      </c>
      <c r="T16" s="200">
        <f t="shared" si="8"/>
        <v>101</v>
      </c>
      <c r="U16" s="201">
        <f>'[1]Н-юганск, СИнг,Чеус'!V16</f>
        <v>22074.07</v>
      </c>
      <c r="V16" s="202">
        <f t="shared" si="9"/>
        <v>43</v>
      </c>
      <c r="W16" s="203">
        <f>'[1]Н-юганск, СИнг,Чеус'!X16</f>
        <v>1149.4290000000001</v>
      </c>
      <c r="X16" s="204">
        <f t="shared" si="10"/>
        <v>16</v>
      </c>
      <c r="Y16" s="203">
        <f>'[1]Н-юганск, СИнг,Чеус'!Z16</f>
        <v>24.71</v>
      </c>
      <c r="Z16" s="204">
        <f t="shared" si="11"/>
        <v>0</v>
      </c>
      <c r="AA16" s="205">
        <f>'[1]Н-юганск, СИнг,Чеус'!AB16</f>
        <v>435.697</v>
      </c>
      <c r="AB16" s="195">
        <f t="shared" si="12"/>
        <v>16</v>
      </c>
      <c r="AC16" s="203">
        <f>'[1]Н-юганск, СИнг,Чеус'!AD16</f>
        <v>272.89</v>
      </c>
      <c r="AD16" s="195">
        <f t="shared" si="13"/>
        <v>0</v>
      </c>
      <c r="AE16" s="208">
        <f>'[1]Н-юганск, СИнг,Чеус'!AF16</f>
        <v>26334.18</v>
      </c>
      <c r="AF16" s="195">
        <f t="shared" si="14"/>
        <v>22</v>
      </c>
      <c r="AG16" s="209">
        <f>'[1]Н-юганск, СИнг,Чеус'!AH16</f>
        <v>24285.98</v>
      </c>
      <c r="AH16" s="195">
        <f t="shared" si="15"/>
        <v>15</v>
      </c>
      <c r="AI16" s="198">
        <f>'[1]Н-юганск, СИнг,Чеус'!AJ16</f>
        <v>54082.962</v>
      </c>
      <c r="AJ16" s="195">
        <f t="shared" si="16"/>
        <v>3</v>
      </c>
      <c r="AK16" s="198">
        <f>'[1]Н-юганск, СИнг,Чеус'!AL16</f>
        <v>11653.76</v>
      </c>
      <c r="AL16" s="195">
        <f t="shared" si="17"/>
        <v>0</v>
      </c>
      <c r="AM16" s="181">
        <f>'[1]Н-юганск, СИнг,Чеус'!AP16</f>
        <v>9073.6319999999996</v>
      </c>
      <c r="AN16" s="195">
        <f t="shared" si="18"/>
        <v>72</v>
      </c>
      <c r="AO16" s="210">
        <f>'[1]Н-юганск, СИнг,Чеус'!AR16</f>
        <v>741.71</v>
      </c>
      <c r="AP16" s="195">
        <f t="shared" si="19"/>
        <v>65</v>
      </c>
      <c r="AQ16" s="210">
        <f>'[1]Н-юганск, СИнг,Чеус'!AT16</f>
        <v>1775.296</v>
      </c>
      <c r="AR16" s="195">
        <f t="shared" si="20"/>
        <v>38</v>
      </c>
      <c r="AS16" s="210">
        <f>'[1]Н-юганск, СИнг,Чеус'!AV16</f>
        <v>8482.3140000000003</v>
      </c>
      <c r="AT16" s="195">
        <f t="shared" si="21"/>
        <v>37</v>
      </c>
      <c r="AU16" s="210">
        <f>'[1]Н-юганск, СИнг,Чеус'!AX16</f>
        <v>8847.09</v>
      </c>
      <c r="AV16" s="195">
        <f t="shared" si="22"/>
        <v>16</v>
      </c>
      <c r="AW16" s="211"/>
      <c r="AX16" s="211"/>
      <c r="AY16" s="212">
        <v>11</v>
      </c>
      <c r="AZ16" s="210">
        <f>'[1]Н-юганск, СИнг,Чеус'!AZ16</f>
        <v>31059.077999999998</v>
      </c>
      <c r="BA16" s="195">
        <f t="shared" si="23"/>
        <v>22</v>
      </c>
      <c r="BB16" s="210">
        <f>'[1]Н-юганск, СИнг,Чеус'!BB16</f>
        <v>10700.1</v>
      </c>
      <c r="BC16" s="195">
        <f t="shared" si="24"/>
        <v>0</v>
      </c>
      <c r="BD16" s="213">
        <f>'[1]Н-юганск, СИнг,Чеус'!BD16</f>
        <v>3758.3919999999989</v>
      </c>
      <c r="BE16" s="195">
        <f t="shared" si="25"/>
        <v>5</v>
      </c>
      <c r="BF16" s="147"/>
      <c r="BG16" s="214">
        <f>[1]Лемпино!C17</f>
        <v>5817.5650000000005</v>
      </c>
      <c r="BH16" s="215"/>
      <c r="BI16" s="216">
        <f>[1]Лемпино!E17</f>
        <v>108</v>
      </c>
      <c r="BJ16" s="217">
        <f t="shared" si="0"/>
        <v>989</v>
      </c>
      <c r="BK16" s="218"/>
      <c r="BL16" s="193"/>
      <c r="BM16" s="193"/>
      <c r="BN16" s="193"/>
      <c r="BO16" s="193"/>
      <c r="BP16" s="40"/>
      <c r="BQ16" s="40"/>
      <c r="BR16" s="219"/>
      <c r="BS16" s="40"/>
      <c r="BT16" s="40"/>
      <c r="BU16" s="219"/>
    </row>
    <row r="17" spans="2:73" ht="20.100000000000001" customHeight="1" x14ac:dyDescent="0.25">
      <c r="B17" s="63">
        <v>12</v>
      </c>
      <c r="C17" s="156">
        <f>'[1]Н-юганск, СИнг,Чеус'!C17</f>
        <v>11638.703</v>
      </c>
      <c r="D17" s="194">
        <f t="shared" si="1"/>
        <v>98</v>
      </c>
      <c r="E17" s="158">
        <f>'[1]Н-юганск, СИнг,Чеус'!E17</f>
        <v>2963.4659999999999</v>
      </c>
      <c r="F17" s="195">
        <f t="shared" si="2"/>
        <v>0</v>
      </c>
      <c r="G17" s="147"/>
      <c r="H17" s="196">
        <f>'[1]Н-юганск, СИнг,Чеус'!J17</f>
        <v>55841.3</v>
      </c>
      <c r="I17" s="195">
        <f t="shared" si="3"/>
        <v>58</v>
      </c>
      <c r="J17" s="162">
        <f>'[1]Н-юганск, СИнг,Чеус'!L17</f>
        <v>6425.8389999999999</v>
      </c>
      <c r="K17" s="195">
        <f t="shared" si="4"/>
        <v>138</v>
      </c>
      <c r="L17" s="197">
        <f>'[1]Н-юганск, СИнг,Чеус'!N17</f>
        <v>49086.28</v>
      </c>
      <c r="M17" s="195">
        <f t="shared" si="5"/>
        <v>54</v>
      </c>
      <c r="N17" s="198">
        <f>'[1]Н-юганск, СИнг,Чеус'!P17</f>
        <v>15240.417999999994</v>
      </c>
      <c r="O17" s="195">
        <f t="shared" si="6"/>
        <v>11</v>
      </c>
      <c r="P17" s="198">
        <f>'[1]Н-юганск, СИнг,Чеус'!R17</f>
        <v>1160.9410000000007</v>
      </c>
      <c r="Q17" s="195">
        <f t="shared" si="7"/>
        <v>90</v>
      </c>
      <c r="R17" s="199">
        <v>12</v>
      </c>
      <c r="S17" s="198">
        <f>'[1]Н-юганск, СИнг,Чеус'!T17</f>
        <v>8267.52</v>
      </c>
      <c r="T17" s="200">
        <f t="shared" si="8"/>
        <v>115</v>
      </c>
      <c r="U17" s="201">
        <f>'[1]Н-юганск, СИнг,Чеус'!V17</f>
        <v>22074.34</v>
      </c>
      <c r="V17" s="202">
        <f t="shared" si="9"/>
        <v>43</v>
      </c>
      <c r="W17" s="203">
        <f>'[1]Н-юганск, СИнг,Чеус'!X17</f>
        <v>1149.4740000000002</v>
      </c>
      <c r="X17" s="204">
        <f t="shared" si="10"/>
        <v>14</v>
      </c>
      <c r="Y17" s="203">
        <f>'[1]Н-юганск, СИнг,Чеус'!Z17</f>
        <v>24.71</v>
      </c>
      <c r="Z17" s="204">
        <f t="shared" si="11"/>
        <v>0</v>
      </c>
      <c r="AA17" s="205">
        <f>'[1]Н-юганск, СИнг,Чеус'!AB17</f>
        <v>435.74200000000002</v>
      </c>
      <c r="AB17" s="195">
        <f t="shared" si="12"/>
        <v>14</v>
      </c>
      <c r="AC17" s="203">
        <f>'[1]Н-юганск, СИнг,Чеус'!AD17</f>
        <v>272.89</v>
      </c>
      <c r="AD17" s="195">
        <f t="shared" si="13"/>
        <v>0</v>
      </c>
      <c r="AE17" s="208">
        <f>'[1]Н-юганск, СИнг,Чеус'!AF17</f>
        <v>26334.27</v>
      </c>
      <c r="AF17" s="195">
        <f t="shared" si="14"/>
        <v>11</v>
      </c>
      <c r="AG17" s="209">
        <f>'[1]Н-юганск, СИнг,Чеус'!AH17</f>
        <v>24286.447</v>
      </c>
      <c r="AH17" s="195">
        <f t="shared" si="15"/>
        <v>19</v>
      </c>
      <c r="AI17" s="198">
        <f>'[1]Н-юганск, СИнг,Чеус'!AJ17</f>
        <v>54086.118000000002</v>
      </c>
      <c r="AJ17" s="195">
        <f t="shared" si="16"/>
        <v>3</v>
      </c>
      <c r="AK17" s="198">
        <f>'[1]Н-юганск, СИнг,Чеус'!AL17</f>
        <v>11653.92</v>
      </c>
      <c r="AL17" s="195">
        <f t="shared" si="17"/>
        <v>3</v>
      </c>
      <c r="AM17" s="181">
        <f>'[1]Н-юганск, СИнг,Чеус'!AP17</f>
        <v>9074.2579999999998</v>
      </c>
      <c r="AN17" s="195">
        <f t="shared" si="18"/>
        <v>75</v>
      </c>
      <c r="AO17" s="210">
        <f>'[1]Н-юганск, СИнг,Чеус'!AR17</f>
        <v>742.34</v>
      </c>
      <c r="AP17" s="195">
        <f t="shared" si="19"/>
        <v>76</v>
      </c>
      <c r="AQ17" s="210">
        <f>'[1]Н-юганск, СИнг,Чеус'!AT17</f>
        <v>1775.5329999999999</v>
      </c>
      <c r="AR17" s="195">
        <f t="shared" si="20"/>
        <v>47</v>
      </c>
      <c r="AS17" s="210">
        <f>'[1]Н-юганск, СИнг,Чеус'!AV17</f>
        <v>8482.5349999999999</v>
      </c>
      <c r="AT17" s="195">
        <f t="shared" si="21"/>
        <v>44</v>
      </c>
      <c r="AU17" s="210">
        <f>'[1]Н-юганск, СИнг,Чеус'!AX17</f>
        <v>8847.27</v>
      </c>
      <c r="AV17" s="195">
        <f t="shared" si="22"/>
        <v>11</v>
      </c>
      <c r="AW17" s="211"/>
      <c r="AX17" s="211"/>
      <c r="AY17" s="212">
        <v>12</v>
      </c>
      <c r="AZ17" s="210">
        <f>'[1]Н-юганск, СИнг,Чеус'!AZ17</f>
        <v>31059.167999999998</v>
      </c>
      <c r="BA17" s="195">
        <f t="shared" si="23"/>
        <v>11</v>
      </c>
      <c r="BB17" s="210">
        <f>'[1]Н-юганск, СИнг,Чеус'!BB17</f>
        <v>10700.1</v>
      </c>
      <c r="BC17" s="195">
        <f t="shared" si="24"/>
        <v>0</v>
      </c>
      <c r="BD17" s="213">
        <f>'[1]Н-юганск, СИнг,Чеус'!BD17</f>
        <v>3758.6419999999989</v>
      </c>
      <c r="BE17" s="195">
        <f t="shared" si="25"/>
        <v>5</v>
      </c>
      <c r="BF17" s="147"/>
      <c r="BG17" s="214">
        <f>[1]Лемпино!C18</f>
        <v>5817.6190000000006</v>
      </c>
      <c r="BH17" s="215"/>
      <c r="BI17" s="216">
        <f>[1]Лемпино!E18</f>
        <v>130</v>
      </c>
      <c r="BJ17" s="217">
        <f t="shared" si="0"/>
        <v>1070</v>
      </c>
      <c r="BK17" s="218"/>
      <c r="BL17" s="193"/>
      <c r="BM17" s="193"/>
      <c r="BN17" s="193"/>
      <c r="BO17" s="193"/>
      <c r="BP17" s="40"/>
      <c r="BQ17" s="40"/>
      <c r="BR17" s="219"/>
      <c r="BS17" s="40"/>
      <c r="BT17" s="40"/>
      <c r="BU17" s="219"/>
    </row>
    <row r="18" spans="2:73" ht="20.100000000000001" customHeight="1" x14ac:dyDescent="0.25">
      <c r="B18" s="63">
        <v>13</v>
      </c>
      <c r="C18" s="156">
        <f>'[1]Н-юганск, СИнг,Чеус'!C18</f>
        <v>11639.52</v>
      </c>
      <c r="D18" s="194">
        <f t="shared" si="1"/>
        <v>98</v>
      </c>
      <c r="E18" s="158">
        <f>'[1]Н-юганск, СИнг,Чеус'!E18</f>
        <v>2963.4659999999999</v>
      </c>
      <c r="F18" s="195">
        <f t="shared" si="2"/>
        <v>0</v>
      </c>
      <c r="G18" s="147"/>
      <c r="H18" s="196">
        <f>'[1]Н-юганск, СИнг,Чеус'!J18</f>
        <v>55841.840000000004</v>
      </c>
      <c r="I18" s="195">
        <f t="shared" si="3"/>
        <v>43</v>
      </c>
      <c r="J18" s="162">
        <f>'[1]Н-юганск, СИнг,Чеус'!L18</f>
        <v>6427.0749999999998</v>
      </c>
      <c r="K18" s="195">
        <f t="shared" si="4"/>
        <v>148</v>
      </c>
      <c r="L18" s="197">
        <f>'[1]Н-юганск, СИнг,Чеус'!N18</f>
        <v>49086.909999999996</v>
      </c>
      <c r="M18" s="195">
        <f t="shared" si="5"/>
        <v>76</v>
      </c>
      <c r="N18" s="198">
        <f>'[1]Н-юганск, СИнг,Чеус'!P18</f>
        <v>15240.597999999994</v>
      </c>
      <c r="O18" s="195">
        <f t="shared" si="6"/>
        <v>22</v>
      </c>
      <c r="P18" s="198">
        <f>'[1]Н-юганск, СИнг,Чеус'!R18</f>
        <v>1161.4810000000007</v>
      </c>
      <c r="Q18" s="195">
        <f t="shared" si="7"/>
        <v>108</v>
      </c>
      <c r="R18" s="199">
        <v>13</v>
      </c>
      <c r="S18" s="198">
        <f>'[1]Н-юганск, СИнг,Чеус'!T18</f>
        <v>8267.880000000001</v>
      </c>
      <c r="T18" s="200">
        <f t="shared" si="8"/>
        <v>58</v>
      </c>
      <c r="U18" s="201">
        <f>'[1]Н-юганск, СИнг,Чеус'!V18</f>
        <v>22074.52</v>
      </c>
      <c r="V18" s="202">
        <f t="shared" si="9"/>
        <v>29</v>
      </c>
      <c r="W18" s="203">
        <f>'[1]Н-юганск, СИнг,Чеус'!X18</f>
        <v>1149.5280000000002</v>
      </c>
      <c r="X18" s="204">
        <f t="shared" si="10"/>
        <v>16</v>
      </c>
      <c r="Y18" s="203">
        <f>'[1]Н-юганск, СИнг,Чеус'!Z18</f>
        <v>24.71</v>
      </c>
      <c r="Z18" s="204">
        <f t="shared" si="11"/>
        <v>0</v>
      </c>
      <c r="AA18" s="205">
        <f>'[1]Н-юганск, СИнг,Чеус'!AB18</f>
        <v>435.79599999999999</v>
      </c>
      <c r="AB18" s="195">
        <f t="shared" si="12"/>
        <v>16</v>
      </c>
      <c r="AC18" s="203">
        <f>'[1]Н-юганск, СИнг,Чеус'!AD18</f>
        <v>272.89</v>
      </c>
      <c r="AD18" s="195">
        <f t="shared" si="13"/>
        <v>0</v>
      </c>
      <c r="AE18" s="208">
        <f>'[1]Н-юганск, СИнг,Чеус'!AF18</f>
        <v>26334.45</v>
      </c>
      <c r="AF18" s="195">
        <f t="shared" si="14"/>
        <v>22</v>
      </c>
      <c r="AG18" s="209">
        <f>'[1]Н-юганск, СИнг,Чеус'!AH18</f>
        <v>24286.887499999997</v>
      </c>
      <c r="AH18" s="195">
        <f t="shared" si="15"/>
        <v>18</v>
      </c>
      <c r="AI18" s="198">
        <f>'[1]Н-юганск, СИнг,Чеус'!AJ18</f>
        <v>54089.276000000005</v>
      </c>
      <c r="AJ18" s="195">
        <f t="shared" si="16"/>
        <v>3</v>
      </c>
      <c r="AK18" s="198">
        <f>'[1]Н-юганск, СИнг,Чеус'!AL18</f>
        <v>11654.02</v>
      </c>
      <c r="AL18" s="195">
        <f t="shared" si="17"/>
        <v>2</v>
      </c>
      <c r="AM18" s="181">
        <f>'[1]Н-юганск, СИнг,Чеус'!AP18</f>
        <v>9074.8629999999994</v>
      </c>
      <c r="AN18" s="195">
        <f t="shared" si="18"/>
        <v>73</v>
      </c>
      <c r="AO18" s="210">
        <f>'[1]Н-юганск, СИнг,Чеус'!AR18</f>
        <v>743.06000000000006</v>
      </c>
      <c r="AP18" s="195">
        <f t="shared" si="19"/>
        <v>86</v>
      </c>
      <c r="AQ18" s="210">
        <f>'[1]Н-юганск, СИнг,Чеус'!AT18</f>
        <v>1775.7470000000001</v>
      </c>
      <c r="AR18" s="195">
        <f t="shared" si="20"/>
        <v>43</v>
      </c>
      <c r="AS18" s="210">
        <f>'[1]Н-юганск, СИнг,Чеус'!AV18</f>
        <v>8482.7199999999993</v>
      </c>
      <c r="AT18" s="195">
        <f t="shared" si="21"/>
        <v>37</v>
      </c>
      <c r="AU18" s="210">
        <f>'[1]Н-юганск, СИнг,Чеус'!AX18</f>
        <v>8847.4500000000007</v>
      </c>
      <c r="AV18" s="195">
        <f t="shared" si="22"/>
        <v>11</v>
      </c>
      <c r="AW18" s="211"/>
      <c r="AX18" s="211"/>
      <c r="AY18" s="212">
        <v>13</v>
      </c>
      <c r="AZ18" s="210">
        <f>'[1]Н-юганск, СИнг,Чеус'!AZ18</f>
        <v>31059.257999999998</v>
      </c>
      <c r="BA18" s="195">
        <f t="shared" si="23"/>
        <v>11</v>
      </c>
      <c r="BB18" s="210">
        <f>'[1]Н-юганск, СИнг,Чеус'!BB18</f>
        <v>10700.1</v>
      </c>
      <c r="BC18" s="195">
        <f t="shared" si="24"/>
        <v>0</v>
      </c>
      <c r="BD18" s="213">
        <f>'[1]Н-юганск, СИнг,Чеус'!BD18</f>
        <v>3758.8919999999989</v>
      </c>
      <c r="BE18" s="195">
        <f t="shared" si="25"/>
        <v>5</v>
      </c>
      <c r="BF18" s="147"/>
      <c r="BG18" s="214">
        <f>[1]Лемпино!C19</f>
        <v>5817.6640000000007</v>
      </c>
      <c r="BH18" s="215"/>
      <c r="BI18" s="216">
        <f>[1]Лемпино!E19</f>
        <v>108</v>
      </c>
      <c r="BJ18" s="217">
        <f t="shared" si="0"/>
        <v>1033</v>
      </c>
      <c r="BK18" s="218"/>
      <c r="BL18" s="193"/>
      <c r="BM18" s="193"/>
      <c r="BN18" s="193"/>
      <c r="BO18" s="193"/>
      <c r="BP18" s="40"/>
      <c r="BQ18" s="40"/>
      <c r="BR18" s="219"/>
      <c r="BS18" s="40"/>
      <c r="BT18" s="40"/>
      <c r="BU18" s="219"/>
    </row>
    <row r="19" spans="2:73" ht="20.100000000000001" customHeight="1" x14ac:dyDescent="0.25">
      <c r="B19" s="63">
        <v>14</v>
      </c>
      <c r="C19" s="156">
        <f>'[1]Н-юганск, СИнг,Чеус'!C19</f>
        <v>11640.334000000001</v>
      </c>
      <c r="D19" s="194">
        <f t="shared" si="1"/>
        <v>98</v>
      </c>
      <c r="E19" s="158">
        <f>'[1]Н-юганск, СИнг,Чеус'!E19</f>
        <v>2963.4659999999999</v>
      </c>
      <c r="F19" s="195">
        <f t="shared" si="2"/>
        <v>0</v>
      </c>
      <c r="G19" s="147"/>
      <c r="H19" s="196">
        <f>'[1]Н-юганск, СИнг,Чеус'!J19</f>
        <v>55842.29</v>
      </c>
      <c r="I19" s="195">
        <f t="shared" si="3"/>
        <v>36</v>
      </c>
      <c r="J19" s="162">
        <f>'[1]Н-юганск, СИнг,Чеус'!L19</f>
        <v>6428.4549999999999</v>
      </c>
      <c r="K19" s="195">
        <f t="shared" si="4"/>
        <v>166</v>
      </c>
      <c r="L19" s="197">
        <f>'[1]Н-юганск, СИнг,Чеус'!N19</f>
        <v>49087.63</v>
      </c>
      <c r="M19" s="195">
        <f t="shared" si="5"/>
        <v>86</v>
      </c>
      <c r="N19" s="198">
        <f>'[1]Н-юганск, СИнг,Чеус'!P19</f>
        <v>15240.777999999995</v>
      </c>
      <c r="O19" s="195">
        <f t="shared" si="6"/>
        <v>22</v>
      </c>
      <c r="P19" s="198">
        <f>'[1]Н-юганск, СИнг,Чеус'!R19</f>
        <v>1162.0210000000006</v>
      </c>
      <c r="Q19" s="195">
        <f t="shared" si="7"/>
        <v>108</v>
      </c>
      <c r="R19" s="199">
        <v>14</v>
      </c>
      <c r="S19" s="198">
        <f>'[1]Н-юганск, СИнг,Чеус'!T19</f>
        <v>8268.4200000000019</v>
      </c>
      <c r="T19" s="200">
        <f t="shared" si="8"/>
        <v>86</v>
      </c>
      <c r="U19" s="201">
        <f>'[1]Н-юганск, СИнг,Чеус'!V19</f>
        <v>22074.7</v>
      </c>
      <c r="V19" s="202">
        <f t="shared" si="9"/>
        <v>29</v>
      </c>
      <c r="W19" s="203">
        <f>'[1]Н-юганск, СИнг,Чеус'!X19</f>
        <v>1149.5640000000003</v>
      </c>
      <c r="X19" s="204">
        <f t="shared" si="10"/>
        <v>11</v>
      </c>
      <c r="Y19" s="203">
        <f>'[1]Н-юганск, СИнг,Чеус'!Z19</f>
        <v>24.71</v>
      </c>
      <c r="Z19" s="204">
        <f t="shared" si="11"/>
        <v>0</v>
      </c>
      <c r="AA19" s="205">
        <f>'[1]Н-юганск, СИнг,Чеус'!AB19</f>
        <v>435.83199999999999</v>
      </c>
      <c r="AB19" s="195">
        <f t="shared" si="12"/>
        <v>11</v>
      </c>
      <c r="AC19" s="203">
        <f>'[1]Н-юганск, СИнг,Чеус'!AD19</f>
        <v>272.89</v>
      </c>
      <c r="AD19" s="195">
        <f t="shared" si="13"/>
        <v>0</v>
      </c>
      <c r="AE19" s="208">
        <f>'[1]Н-юганск, СИнг,Чеус'!AF19</f>
        <v>26334.54</v>
      </c>
      <c r="AF19" s="195">
        <f t="shared" si="14"/>
        <v>11</v>
      </c>
      <c r="AG19" s="209">
        <f>'[1]Н-юганск, СИнг,Чеус'!AH19</f>
        <v>24287.327000000001</v>
      </c>
      <c r="AH19" s="195">
        <f t="shared" si="15"/>
        <v>18</v>
      </c>
      <c r="AI19" s="198">
        <f>'[1]Н-юганск, СИнг,Чеус'!AJ19</f>
        <v>54092.489000000009</v>
      </c>
      <c r="AJ19" s="195">
        <f t="shared" si="16"/>
        <v>3</v>
      </c>
      <c r="AK19" s="198">
        <f>'[1]Н-юганск, СИнг,Чеус'!AL19</f>
        <v>11654.02</v>
      </c>
      <c r="AL19" s="195">
        <f t="shared" si="17"/>
        <v>0</v>
      </c>
      <c r="AM19" s="181">
        <f>'[1]Н-юганск, СИнг,Чеус'!AP19</f>
        <v>9075.5529999999999</v>
      </c>
      <c r="AN19" s="195">
        <f t="shared" si="18"/>
        <v>83</v>
      </c>
      <c r="AO19" s="210">
        <f>'[1]Н-юганск, СИнг,Чеус'!AR19</f>
        <v>743.78000000000009</v>
      </c>
      <c r="AP19" s="195">
        <f t="shared" si="19"/>
        <v>86</v>
      </c>
      <c r="AQ19" s="210">
        <f>'[1]Н-юганск, СИнг,Чеус'!AT19</f>
        <v>1775.867</v>
      </c>
      <c r="AR19" s="195">
        <f t="shared" si="20"/>
        <v>24</v>
      </c>
      <c r="AS19" s="210">
        <f>'[1]Н-юганск, СИнг,Чеус'!AV19</f>
        <v>8482.9230000000007</v>
      </c>
      <c r="AT19" s="195">
        <f t="shared" si="21"/>
        <v>41</v>
      </c>
      <c r="AU19" s="210">
        <f>'[1]Н-юганск, СИнг,Чеус'!AX19</f>
        <v>8847.630000000001</v>
      </c>
      <c r="AV19" s="195">
        <f t="shared" si="22"/>
        <v>11</v>
      </c>
      <c r="AW19" s="211"/>
      <c r="AX19" s="211"/>
      <c r="AY19" s="212">
        <v>14</v>
      </c>
      <c r="AZ19" s="210">
        <f>'[1]Н-юганск, СИнг,Чеус'!AZ19</f>
        <v>31059.437999999998</v>
      </c>
      <c r="BA19" s="195">
        <f t="shared" si="23"/>
        <v>22</v>
      </c>
      <c r="BB19" s="210">
        <f>'[1]Н-юганск, СИнг,Чеус'!BB19</f>
        <v>10700.1</v>
      </c>
      <c r="BC19" s="195">
        <f t="shared" si="24"/>
        <v>0</v>
      </c>
      <c r="BD19" s="213">
        <f>'[1]Н-юганск, СИнг,Чеус'!BD19</f>
        <v>3759.1419999999989</v>
      </c>
      <c r="BE19" s="195">
        <f t="shared" si="25"/>
        <v>5</v>
      </c>
      <c r="BF19" s="147"/>
      <c r="BG19" s="214">
        <f>[1]Лемпино!C20</f>
        <v>5817.7179999999998</v>
      </c>
      <c r="BH19" s="215"/>
      <c r="BI19" s="216">
        <f>[1]Лемпино!E20</f>
        <v>130</v>
      </c>
      <c r="BJ19" s="217">
        <f t="shared" si="0"/>
        <v>1087</v>
      </c>
      <c r="BK19" s="218"/>
      <c r="BL19" s="193"/>
      <c r="BM19" s="193"/>
      <c r="BN19" s="193"/>
      <c r="BO19" s="193"/>
      <c r="BP19" s="40"/>
      <c r="BQ19" s="40"/>
      <c r="BR19" s="219"/>
      <c r="BS19" s="40"/>
      <c r="BT19" s="40"/>
      <c r="BU19" s="219"/>
    </row>
    <row r="20" spans="2:73" ht="20.100000000000001" customHeight="1" x14ac:dyDescent="0.25">
      <c r="B20" s="63">
        <v>15</v>
      </c>
      <c r="C20" s="156">
        <f>'[1]Н-юганск, СИнг,Чеус'!C20</f>
        <v>11641.12</v>
      </c>
      <c r="D20" s="194">
        <f t="shared" si="1"/>
        <v>94</v>
      </c>
      <c r="E20" s="158">
        <f>'[1]Н-юганск, СИнг,Чеус'!E20</f>
        <v>2963.4659999999999</v>
      </c>
      <c r="F20" s="195">
        <f t="shared" si="2"/>
        <v>0</v>
      </c>
      <c r="G20" s="147"/>
      <c r="H20" s="196">
        <f>'[1]Н-юганск, СИнг,Чеус'!J20</f>
        <v>55842.74</v>
      </c>
      <c r="I20" s="195">
        <f t="shared" si="3"/>
        <v>36</v>
      </c>
      <c r="J20" s="162">
        <f>'[1]Н-юганск, СИнг,Чеус'!L20</f>
        <v>6429.6809999999996</v>
      </c>
      <c r="K20" s="195">
        <f t="shared" si="4"/>
        <v>147</v>
      </c>
      <c r="L20" s="197">
        <f>'[1]Н-юганск, СИнг,Чеус'!N20</f>
        <v>49087.899999999994</v>
      </c>
      <c r="M20" s="195">
        <f t="shared" si="5"/>
        <v>32</v>
      </c>
      <c r="N20" s="198">
        <f>'[1]Н-юганск, СИнг,Чеус'!P20</f>
        <v>15240.957999999995</v>
      </c>
      <c r="O20" s="195">
        <f t="shared" si="6"/>
        <v>22</v>
      </c>
      <c r="P20" s="198">
        <f>'[1]Н-юганск, СИнг,Чеус'!R20</f>
        <v>1162.4710000000007</v>
      </c>
      <c r="Q20" s="195">
        <f t="shared" si="7"/>
        <v>90</v>
      </c>
      <c r="R20" s="199">
        <v>15</v>
      </c>
      <c r="S20" s="198">
        <f>'[1]Н-юганск, СИнг,Чеус'!T20</f>
        <v>8268.6900000000023</v>
      </c>
      <c r="T20" s="200">
        <f t="shared" si="8"/>
        <v>43</v>
      </c>
      <c r="U20" s="201">
        <f>'[1]Н-юганск, СИнг,Чеус'!V20</f>
        <v>22074.79</v>
      </c>
      <c r="V20" s="202">
        <f t="shared" si="9"/>
        <v>14</v>
      </c>
      <c r="W20" s="203">
        <f>'[1]Н-юганск, СИнг,Чеус'!X20</f>
        <v>1149.6270000000004</v>
      </c>
      <c r="X20" s="204">
        <f t="shared" si="10"/>
        <v>19</v>
      </c>
      <c r="Y20" s="203">
        <f>'[1]Н-юганск, СИнг,Чеус'!Z20</f>
        <v>24.71</v>
      </c>
      <c r="Z20" s="204">
        <f t="shared" si="11"/>
        <v>0</v>
      </c>
      <c r="AA20" s="205">
        <f>'[1]Н-юганск, СИнг,Чеус'!AB20</f>
        <v>435.89499999999998</v>
      </c>
      <c r="AB20" s="195">
        <f t="shared" si="12"/>
        <v>19</v>
      </c>
      <c r="AC20" s="203">
        <f>'[1]Н-юганск, СИнг,Чеус'!AD20</f>
        <v>272.89</v>
      </c>
      <c r="AD20" s="195">
        <f t="shared" si="13"/>
        <v>0</v>
      </c>
      <c r="AE20" s="208">
        <f>'[1]Н-юганск, СИнг,Чеус'!AF20</f>
        <v>26334.720000000001</v>
      </c>
      <c r="AF20" s="195">
        <f t="shared" si="14"/>
        <v>22</v>
      </c>
      <c r="AG20" s="209">
        <f>'[1]Н-юганск, СИнг,Чеус'!AH20</f>
        <v>24287.822</v>
      </c>
      <c r="AH20" s="195">
        <f t="shared" si="15"/>
        <v>20</v>
      </c>
      <c r="AI20" s="198">
        <f>'[1]Н-юганск, СИнг,Чеус'!AJ20</f>
        <v>54095.700000000012</v>
      </c>
      <c r="AJ20" s="195">
        <f t="shared" si="16"/>
        <v>3</v>
      </c>
      <c r="AK20" s="198">
        <f>'[1]Н-юганск, СИнг,Чеус'!AL20</f>
        <v>11654.16</v>
      </c>
      <c r="AL20" s="195">
        <f t="shared" si="17"/>
        <v>3</v>
      </c>
      <c r="AM20" s="181">
        <f>'[1]Н-юганск, СИнг,Чеус'!AP20</f>
        <v>9076.1419999999998</v>
      </c>
      <c r="AN20" s="195">
        <f t="shared" si="18"/>
        <v>71</v>
      </c>
      <c r="AO20" s="210">
        <f>'[1]Н-юганск, СИнг,Чеус'!AR20</f>
        <v>744.32</v>
      </c>
      <c r="AP20" s="195">
        <f t="shared" si="19"/>
        <v>65</v>
      </c>
      <c r="AQ20" s="210">
        <f>'[1]Н-юганск, СИнг,Чеус'!AT20</f>
        <v>1776.06</v>
      </c>
      <c r="AR20" s="195">
        <f t="shared" si="20"/>
        <v>39</v>
      </c>
      <c r="AS20" s="210">
        <f>'[1]Н-юганск, СИнг,Чеус'!AV20</f>
        <v>8483.1180000000004</v>
      </c>
      <c r="AT20" s="195">
        <f t="shared" si="21"/>
        <v>39</v>
      </c>
      <c r="AU20" s="210">
        <f>'[1]Н-юганск, СИнг,Чеус'!AX20</f>
        <v>8847.9000000000015</v>
      </c>
      <c r="AV20" s="195">
        <f t="shared" si="22"/>
        <v>16</v>
      </c>
      <c r="AW20" s="211"/>
      <c r="AX20" s="211"/>
      <c r="AY20" s="212">
        <v>15</v>
      </c>
      <c r="AZ20" s="210">
        <f>'[1]Н-юганск, СИнг,Чеус'!AZ20</f>
        <v>31059.617999999999</v>
      </c>
      <c r="BA20" s="195">
        <f t="shared" si="23"/>
        <v>22</v>
      </c>
      <c r="BB20" s="210">
        <f>'[1]Н-юганск, СИнг,Чеус'!BB20</f>
        <v>10700.1</v>
      </c>
      <c r="BC20" s="195">
        <f t="shared" si="24"/>
        <v>0</v>
      </c>
      <c r="BD20" s="213">
        <f>'[1]Н-юганск, СИнг,Чеус'!BD20</f>
        <v>3759.4919999999988</v>
      </c>
      <c r="BE20" s="195">
        <f t="shared" si="25"/>
        <v>7</v>
      </c>
      <c r="BF20" s="147"/>
      <c r="BG20" s="214">
        <f>[1]Лемпино!C21</f>
        <v>5817.7629999999999</v>
      </c>
      <c r="BH20" s="215"/>
      <c r="BI20" s="216">
        <f>[1]Лемпино!E21</f>
        <v>108</v>
      </c>
      <c r="BJ20" s="217">
        <f t="shared" si="0"/>
        <v>931</v>
      </c>
      <c r="BK20" s="218"/>
      <c r="BL20" s="193"/>
      <c r="BM20" s="193"/>
      <c r="BN20" s="193"/>
      <c r="BO20" s="193"/>
      <c r="BP20" s="40"/>
      <c r="BQ20" s="40"/>
      <c r="BR20" s="219"/>
      <c r="BS20" s="40"/>
      <c r="BT20" s="40"/>
      <c r="BU20" s="219"/>
    </row>
    <row r="21" spans="2:73" ht="20.100000000000001" customHeight="1" x14ac:dyDescent="0.25">
      <c r="B21" s="63">
        <v>16</v>
      </c>
      <c r="C21" s="156">
        <f>'[1]Н-юганск, СИнг,Чеус'!C21</f>
        <v>11641.867</v>
      </c>
      <c r="D21" s="194">
        <f t="shared" si="1"/>
        <v>90</v>
      </c>
      <c r="E21" s="158">
        <f>'[1]Н-юганск, СИнг,Чеус'!E21</f>
        <v>2963.4659999999999</v>
      </c>
      <c r="F21" s="195">
        <f t="shared" si="2"/>
        <v>0</v>
      </c>
      <c r="G21" s="147"/>
      <c r="H21" s="196">
        <f>'[1]Н-юганск, СИнг,Чеус'!J21</f>
        <v>55843.729999999996</v>
      </c>
      <c r="I21" s="195">
        <f t="shared" si="3"/>
        <v>79</v>
      </c>
      <c r="J21" s="162">
        <f>'[1]Н-юганск, СИнг,Чеус'!L21</f>
        <v>6430.81</v>
      </c>
      <c r="K21" s="195">
        <f t="shared" si="4"/>
        <v>135</v>
      </c>
      <c r="L21" s="197">
        <f>'[1]Н-юганск, СИнг,Чеус'!N21</f>
        <v>49088.259999999995</v>
      </c>
      <c r="M21" s="195">
        <f t="shared" si="5"/>
        <v>43</v>
      </c>
      <c r="N21" s="198">
        <f>'[1]Н-юганск, СИнг,Чеус'!P21</f>
        <v>15241.137999999995</v>
      </c>
      <c r="O21" s="195">
        <f t="shared" si="6"/>
        <v>22</v>
      </c>
      <c r="P21" s="198">
        <f>'[1]Н-юганск, СИнг,Чеус'!R21</f>
        <v>1162.8310000000006</v>
      </c>
      <c r="Q21" s="195">
        <f t="shared" si="7"/>
        <v>72</v>
      </c>
      <c r="R21" s="199">
        <v>16</v>
      </c>
      <c r="S21" s="198">
        <f>'[1]Н-юганск, СИнг,Чеус'!T21</f>
        <v>8269.4100000000017</v>
      </c>
      <c r="T21" s="200">
        <f t="shared" si="8"/>
        <v>115</v>
      </c>
      <c r="U21" s="201">
        <f>'[1]Н-юганск, СИнг,Чеус'!V21</f>
        <v>22075.15</v>
      </c>
      <c r="V21" s="202">
        <f t="shared" si="9"/>
        <v>58</v>
      </c>
      <c r="W21" s="203">
        <f>'[1]Н-юганск, СИнг,Чеус'!X21</f>
        <v>1149.6810000000005</v>
      </c>
      <c r="X21" s="204">
        <f t="shared" si="10"/>
        <v>16</v>
      </c>
      <c r="Y21" s="203">
        <f>'[1]Н-юганск, СИнг,Чеус'!Z21</f>
        <v>24.71</v>
      </c>
      <c r="Z21" s="204">
        <f t="shared" si="11"/>
        <v>0</v>
      </c>
      <c r="AA21" s="205">
        <f>'[1]Н-юганск, СИнг,Чеус'!AB21</f>
        <v>435.94899999999996</v>
      </c>
      <c r="AB21" s="195">
        <f t="shared" si="12"/>
        <v>16</v>
      </c>
      <c r="AC21" s="203">
        <f>'[1]Н-юганск, СИнг,Чеус'!AD21</f>
        <v>272.89</v>
      </c>
      <c r="AD21" s="195">
        <f t="shared" si="13"/>
        <v>0</v>
      </c>
      <c r="AE21" s="208">
        <f>'[1]Н-юганск, СИнг,Чеус'!AF21</f>
        <v>26334.9</v>
      </c>
      <c r="AF21" s="195">
        <f t="shared" si="14"/>
        <v>22</v>
      </c>
      <c r="AG21" s="209">
        <f>'[1]Н-юганск, СИнг,Чеус'!AH21</f>
        <v>24288.29</v>
      </c>
      <c r="AH21" s="195">
        <f t="shared" si="15"/>
        <v>19</v>
      </c>
      <c r="AI21" s="198">
        <f>'[1]Н-юганск, СИнг,Чеус'!AJ21</f>
        <v>54098.921000000009</v>
      </c>
      <c r="AJ21" s="195">
        <f t="shared" si="16"/>
        <v>3</v>
      </c>
      <c r="AK21" s="198">
        <f>'[1]Н-юганск, СИнг,Чеус'!AL21</f>
        <v>11654.66</v>
      </c>
      <c r="AL21" s="195">
        <f t="shared" si="17"/>
        <v>10</v>
      </c>
      <c r="AM21" s="181">
        <f>'[1]Н-юганск, СИнг,Чеус'!AP21</f>
        <v>9076.7250000000004</v>
      </c>
      <c r="AN21" s="195">
        <f t="shared" si="18"/>
        <v>70</v>
      </c>
      <c r="AO21" s="210">
        <f>'[1]Н-юганск, СИнг,Чеус'!AR21</f>
        <v>744.95</v>
      </c>
      <c r="AP21" s="195">
        <f t="shared" si="19"/>
        <v>76</v>
      </c>
      <c r="AQ21" s="210">
        <f>'[1]Н-юганск, СИнг,Чеус'!AT21</f>
        <v>1776.0889999999999</v>
      </c>
      <c r="AR21" s="195">
        <f t="shared" si="20"/>
        <v>6</v>
      </c>
      <c r="AS21" s="210">
        <f>'[1]Н-юганск, СИнг,Чеус'!AV21</f>
        <v>8483.2999999999993</v>
      </c>
      <c r="AT21" s="195">
        <f t="shared" si="21"/>
        <v>36</v>
      </c>
      <c r="AU21" s="210">
        <f>'[1]Н-юганск, СИнг,Чеус'!AX21</f>
        <v>8848.0800000000017</v>
      </c>
      <c r="AV21" s="195">
        <f t="shared" si="22"/>
        <v>11</v>
      </c>
      <c r="AW21" s="211"/>
      <c r="AX21" s="211"/>
      <c r="AY21" s="212">
        <v>16</v>
      </c>
      <c r="AZ21" s="210">
        <f>'[1]Н-юганск, СИнг,Чеус'!AZ21</f>
        <v>31059.797999999999</v>
      </c>
      <c r="BA21" s="195">
        <f t="shared" si="23"/>
        <v>22</v>
      </c>
      <c r="BB21" s="210">
        <f>'[1]Н-юганск, СИнг,Чеус'!BB21</f>
        <v>10700.1</v>
      </c>
      <c r="BC21" s="195">
        <f t="shared" si="24"/>
        <v>0</v>
      </c>
      <c r="BD21" s="213">
        <f>'[1]Н-юганск, СИнг,Чеус'!BD21</f>
        <v>3759.7419999999988</v>
      </c>
      <c r="BE21" s="195">
        <f t="shared" si="25"/>
        <v>5</v>
      </c>
      <c r="BF21" s="147"/>
      <c r="BG21" s="214">
        <f>[1]Лемпино!C22</f>
        <v>5817.8169999999991</v>
      </c>
      <c r="BH21" s="215"/>
      <c r="BI21" s="216">
        <f>[1]Лемпино!E22</f>
        <v>130</v>
      </c>
      <c r="BJ21" s="217">
        <f t="shared" si="0"/>
        <v>1056</v>
      </c>
      <c r="BK21" s="218"/>
      <c r="BL21" s="193"/>
      <c r="BM21" s="193"/>
      <c r="BN21" s="193"/>
      <c r="BO21" s="193"/>
      <c r="BP21" s="40"/>
      <c r="BQ21" s="40"/>
      <c r="BR21" s="219"/>
      <c r="BS21" s="40"/>
      <c r="BT21" s="40"/>
      <c r="BU21" s="219"/>
    </row>
    <row r="22" spans="2:73" ht="20.100000000000001" customHeight="1" x14ac:dyDescent="0.25">
      <c r="B22" s="63">
        <v>17</v>
      </c>
      <c r="C22" s="156">
        <f>'[1]Н-юганск, СИнг,Чеус'!C22</f>
        <v>11642.673000000001</v>
      </c>
      <c r="D22" s="194">
        <f t="shared" si="1"/>
        <v>97</v>
      </c>
      <c r="E22" s="158">
        <f>'[1]Н-юганск, СИнг,Чеус'!E22</f>
        <v>2963.4659999999999</v>
      </c>
      <c r="F22" s="195">
        <f t="shared" si="2"/>
        <v>0</v>
      </c>
      <c r="G22" s="147"/>
      <c r="H22" s="196">
        <f>'[1]Н-юганск, СИнг,Чеус'!J22</f>
        <v>55844.45</v>
      </c>
      <c r="I22" s="195">
        <f t="shared" si="3"/>
        <v>58</v>
      </c>
      <c r="J22" s="162">
        <f>'[1]Н-юганск, СИнг,Чеус'!L22</f>
        <v>6431.73</v>
      </c>
      <c r="K22" s="195">
        <f t="shared" si="4"/>
        <v>110</v>
      </c>
      <c r="L22" s="197">
        <f>'[1]Н-юганск, СИнг,Чеус'!N22</f>
        <v>49088.709999999992</v>
      </c>
      <c r="M22" s="195">
        <f t="shared" si="5"/>
        <v>54</v>
      </c>
      <c r="N22" s="198">
        <f>'[1]Н-юганск, СИнг,Чеус'!P22</f>
        <v>15241.227999999996</v>
      </c>
      <c r="O22" s="195">
        <f t="shared" si="6"/>
        <v>11</v>
      </c>
      <c r="P22" s="198">
        <f>'[1]Н-юганск, СИнг,Чеус'!R22</f>
        <v>1163.4610000000007</v>
      </c>
      <c r="Q22" s="195">
        <f t="shared" si="7"/>
        <v>126</v>
      </c>
      <c r="R22" s="199">
        <v>17</v>
      </c>
      <c r="S22" s="198">
        <f>'[1]Н-юганск, СИнг,Чеус'!T22</f>
        <v>8270.760000000002</v>
      </c>
      <c r="T22" s="200">
        <f t="shared" si="8"/>
        <v>216</v>
      </c>
      <c r="U22" s="201">
        <f>'[1]Н-юганск, СИнг,Чеус'!V22</f>
        <v>22075.780000000002</v>
      </c>
      <c r="V22" s="202">
        <f t="shared" si="9"/>
        <v>101</v>
      </c>
      <c r="W22" s="203">
        <f>'[1]Н-юганск, СИнг,Чеус'!X22</f>
        <v>1149.7350000000006</v>
      </c>
      <c r="X22" s="204">
        <f t="shared" si="10"/>
        <v>16</v>
      </c>
      <c r="Y22" s="203">
        <f>'[1]Н-юганск, СИнг,Чеус'!Z22</f>
        <v>24.71</v>
      </c>
      <c r="Z22" s="204">
        <f t="shared" si="11"/>
        <v>0</v>
      </c>
      <c r="AA22" s="205">
        <f>'[1]Н-юганск, СИнг,Чеус'!AB22</f>
        <v>436.00299999999993</v>
      </c>
      <c r="AB22" s="195">
        <f t="shared" si="12"/>
        <v>16</v>
      </c>
      <c r="AC22" s="203">
        <f>'[1]Н-юганск, СИнг,Чеус'!AD22</f>
        <v>272.89</v>
      </c>
      <c r="AD22" s="195">
        <f t="shared" si="13"/>
        <v>0</v>
      </c>
      <c r="AE22" s="208">
        <f>'[1]Н-юганск, СИнг,Чеус'!AF22</f>
        <v>26334.99</v>
      </c>
      <c r="AF22" s="195">
        <f t="shared" si="14"/>
        <v>11</v>
      </c>
      <c r="AG22" s="209">
        <f>'[1]Н-юганск, СИнг,Чеус'!AH22</f>
        <v>24288.895</v>
      </c>
      <c r="AH22" s="195">
        <f t="shared" si="15"/>
        <v>24</v>
      </c>
      <c r="AI22" s="198">
        <f>'[1]Н-юганск, СИнг,Чеус'!AJ22</f>
        <v>54102.161000000007</v>
      </c>
      <c r="AJ22" s="195">
        <f t="shared" si="16"/>
        <v>3</v>
      </c>
      <c r="AK22" s="198">
        <f>'[1]Н-юганск, СИнг,Чеус'!AL22</f>
        <v>11655.28</v>
      </c>
      <c r="AL22" s="195">
        <f t="shared" si="17"/>
        <v>12</v>
      </c>
      <c r="AM22" s="181">
        <f>'[1]Н-юганск, СИнг,Чеус'!AP22</f>
        <v>9077.2839999999997</v>
      </c>
      <c r="AN22" s="195">
        <f t="shared" si="18"/>
        <v>67</v>
      </c>
      <c r="AO22" s="210">
        <f>'[1]Н-юганск, СИнг,Чеус'!AR22</f>
        <v>745.49</v>
      </c>
      <c r="AP22" s="195">
        <f t="shared" si="19"/>
        <v>65</v>
      </c>
      <c r="AQ22" s="210">
        <f>'[1]Н-юганск, СИнг,Чеус'!AT22</f>
        <v>1776.096</v>
      </c>
      <c r="AR22" s="195">
        <f t="shared" si="20"/>
        <v>1</v>
      </c>
      <c r="AS22" s="210">
        <f>'[1]Н-юганск, СИнг,Чеус'!AV22</f>
        <v>8483.4830000000002</v>
      </c>
      <c r="AT22" s="195">
        <f t="shared" si="21"/>
        <v>37</v>
      </c>
      <c r="AU22" s="210">
        <f>'[1]Н-юганск, СИнг,Чеус'!AX22</f>
        <v>8848.260000000002</v>
      </c>
      <c r="AV22" s="195">
        <f t="shared" si="22"/>
        <v>11</v>
      </c>
      <c r="AW22" s="211"/>
      <c r="AX22" s="211"/>
      <c r="AY22" s="212">
        <v>17</v>
      </c>
      <c r="AZ22" s="210">
        <f>'[1]Н-юганск, СИнг,Чеус'!AZ22</f>
        <v>31059.887999999999</v>
      </c>
      <c r="BA22" s="195">
        <f t="shared" si="23"/>
        <v>11</v>
      </c>
      <c r="BB22" s="210">
        <f>'[1]Н-юганск, СИнг,Чеус'!BB22</f>
        <v>10700.1</v>
      </c>
      <c r="BC22" s="195">
        <f t="shared" si="24"/>
        <v>0</v>
      </c>
      <c r="BD22" s="213">
        <f>'[1]Н-юганск, СИнг,Чеус'!BD22</f>
        <v>3760.0919999999987</v>
      </c>
      <c r="BE22" s="195">
        <f t="shared" si="25"/>
        <v>7</v>
      </c>
      <c r="BF22" s="147"/>
      <c r="BG22" s="214">
        <f>[1]Лемпино!C23</f>
        <v>5817.8709999999992</v>
      </c>
      <c r="BH22" s="215"/>
      <c r="BI22" s="216">
        <f>[1]Лемпино!E23</f>
        <v>130</v>
      </c>
      <c r="BJ22" s="217">
        <f t="shared" si="0"/>
        <v>1184</v>
      </c>
      <c r="BK22" s="218"/>
      <c r="BL22" s="193"/>
      <c r="BM22" s="193"/>
      <c r="BN22" s="193"/>
      <c r="BO22" s="193"/>
      <c r="BP22" s="40"/>
      <c r="BQ22" s="40"/>
      <c r="BR22" s="219"/>
      <c r="BS22" s="40"/>
      <c r="BT22" s="40"/>
      <c r="BU22" s="219"/>
    </row>
    <row r="23" spans="2:73" ht="20.100000000000001" customHeight="1" x14ac:dyDescent="0.25">
      <c r="B23" s="63">
        <v>18</v>
      </c>
      <c r="C23" s="156">
        <f>'[1]Н-юганск, СИнг,Чеус'!C23</f>
        <v>11643.503000000001</v>
      </c>
      <c r="D23" s="194">
        <f t="shared" si="1"/>
        <v>100</v>
      </c>
      <c r="E23" s="158">
        <f>'[1]Н-юганск, СИнг,Чеус'!E23</f>
        <v>2963.4659999999999</v>
      </c>
      <c r="F23" s="195">
        <f t="shared" si="2"/>
        <v>0</v>
      </c>
      <c r="G23" s="147"/>
      <c r="H23" s="196">
        <f>'[1]Н-юганск, СИнг,Чеус'!J23</f>
        <v>55845.35</v>
      </c>
      <c r="I23" s="195">
        <f t="shared" si="3"/>
        <v>72</v>
      </c>
      <c r="J23" s="162">
        <f>'[1]Н-юганск, СИнг,Чеус'!L23</f>
        <v>6432.6670000000004</v>
      </c>
      <c r="K23" s="195">
        <f t="shared" si="4"/>
        <v>112</v>
      </c>
      <c r="L23" s="197">
        <f>'[1]Н-юганск, СИнг,Чеус'!N23</f>
        <v>49089.609999999993</v>
      </c>
      <c r="M23" s="195">
        <f t="shared" si="5"/>
        <v>108</v>
      </c>
      <c r="N23" s="198">
        <f>'[1]Н-юганск, СИнг,Чеус'!P23</f>
        <v>15241.407999999996</v>
      </c>
      <c r="O23" s="195">
        <f t="shared" si="6"/>
        <v>22</v>
      </c>
      <c r="P23" s="198">
        <f>'[1]Н-юганск, СИнг,Чеус'!R23</f>
        <v>1163.9110000000007</v>
      </c>
      <c r="Q23" s="195">
        <f t="shared" si="7"/>
        <v>90</v>
      </c>
      <c r="R23" s="199">
        <v>18</v>
      </c>
      <c r="S23" s="198">
        <f>'[1]Н-юганск, СИнг,Чеус'!T23</f>
        <v>8271.3000000000029</v>
      </c>
      <c r="T23" s="200">
        <f t="shared" si="8"/>
        <v>86</v>
      </c>
      <c r="U23" s="201">
        <f>'[1]Н-юганск, СИнг,Чеус'!V23</f>
        <v>22076.320000000003</v>
      </c>
      <c r="V23" s="202">
        <f t="shared" si="9"/>
        <v>86</v>
      </c>
      <c r="W23" s="203">
        <f>'[1]Н-юганск, СИнг,Чеус'!X23</f>
        <v>1149.7890000000007</v>
      </c>
      <c r="X23" s="204">
        <f t="shared" si="10"/>
        <v>16</v>
      </c>
      <c r="Y23" s="203">
        <f>'[1]Н-юганск, СИнг,Чеус'!Z23</f>
        <v>24.71</v>
      </c>
      <c r="Z23" s="204">
        <f t="shared" si="11"/>
        <v>0</v>
      </c>
      <c r="AA23" s="205">
        <f>'[1]Н-юганск, СИнг,Чеус'!AB23</f>
        <v>436.0569999999999</v>
      </c>
      <c r="AB23" s="195">
        <f t="shared" si="12"/>
        <v>16</v>
      </c>
      <c r="AC23" s="203">
        <f>'[1]Н-юганск, СИнг,Чеус'!AD23</f>
        <v>272.89</v>
      </c>
      <c r="AD23" s="195">
        <f t="shared" si="13"/>
        <v>0</v>
      </c>
      <c r="AE23" s="208">
        <f>'[1]Н-юганск, СИнг,Чеус'!AF23</f>
        <v>26335.170000000002</v>
      </c>
      <c r="AF23" s="195">
        <f t="shared" si="14"/>
        <v>22</v>
      </c>
      <c r="AG23" s="209">
        <f>'[1]Н-юганск, СИнг,Чеус'!AH23</f>
        <v>24289.5</v>
      </c>
      <c r="AH23" s="195">
        <f t="shared" si="15"/>
        <v>24</v>
      </c>
      <c r="AI23" s="198">
        <f>'[1]Н-юганск, СИнг,Чеус'!AJ23</f>
        <v>54105.392000000007</v>
      </c>
      <c r="AJ23" s="195">
        <f t="shared" si="16"/>
        <v>3</v>
      </c>
      <c r="AK23" s="198">
        <f>'[1]Н-юганск, СИнг,Чеус'!AL23</f>
        <v>11656.08</v>
      </c>
      <c r="AL23" s="195">
        <f t="shared" si="17"/>
        <v>16</v>
      </c>
      <c r="AM23" s="181">
        <f>'[1]Н-юганск, СИнг,Чеус'!AP23</f>
        <v>9077.8430000000008</v>
      </c>
      <c r="AN23" s="195">
        <f t="shared" si="18"/>
        <v>67</v>
      </c>
      <c r="AO23" s="210">
        <f>'[1]Н-юганск, СИнг,Чеус'!AR23</f>
        <v>746.03</v>
      </c>
      <c r="AP23" s="195">
        <f t="shared" si="19"/>
        <v>65</v>
      </c>
      <c r="AQ23" s="210">
        <f>'[1]Н-юганск, СИнг,Чеус'!AT23</f>
        <v>1776.1010000000001</v>
      </c>
      <c r="AR23" s="195">
        <f t="shared" si="20"/>
        <v>1</v>
      </c>
      <c r="AS23" s="210">
        <f>'[1]Н-юганск, СИнг,Чеус'!AV23</f>
        <v>8483.6749999999993</v>
      </c>
      <c r="AT23" s="195">
        <f t="shared" si="21"/>
        <v>38</v>
      </c>
      <c r="AU23" s="210">
        <f>'[1]Н-юганск, СИнг,Чеус'!AX23</f>
        <v>8848.4400000000023</v>
      </c>
      <c r="AV23" s="195">
        <f t="shared" si="22"/>
        <v>11</v>
      </c>
      <c r="AW23" s="211"/>
      <c r="AX23" s="211"/>
      <c r="AY23" s="212">
        <v>18</v>
      </c>
      <c r="AZ23" s="210">
        <f>'[1]Н-юганск, СИнг,Чеус'!AZ23</f>
        <v>31060.067999999999</v>
      </c>
      <c r="BA23" s="195">
        <f t="shared" si="23"/>
        <v>22</v>
      </c>
      <c r="BB23" s="210">
        <f>'[1]Н-юганск, СИнг,Чеус'!BB22</f>
        <v>10700.1</v>
      </c>
      <c r="BC23" s="195">
        <f t="shared" si="24"/>
        <v>0</v>
      </c>
      <c r="BD23" s="213">
        <f>'[1]Н-юганск, СИнг,Чеус'!BD23</f>
        <v>3760.3919999999989</v>
      </c>
      <c r="BE23" s="195">
        <f t="shared" si="25"/>
        <v>6</v>
      </c>
      <c r="BF23" s="147"/>
      <c r="BG23" s="214">
        <f>[1]Лемпино!C24</f>
        <v>5817.9249999999993</v>
      </c>
      <c r="BH23" s="215"/>
      <c r="BI23" s="216">
        <f>[1]Лемпино!E24</f>
        <v>130</v>
      </c>
      <c r="BJ23" s="217">
        <f t="shared" si="0"/>
        <v>1113</v>
      </c>
      <c r="BK23" s="218"/>
      <c r="BL23" s="193"/>
      <c r="BM23" s="193"/>
      <c r="BN23" s="193"/>
      <c r="BO23" s="193"/>
      <c r="BP23" s="40"/>
      <c r="BQ23" s="40"/>
      <c r="BR23" s="219"/>
      <c r="BS23" s="40"/>
      <c r="BT23" s="40"/>
      <c r="BU23" s="219"/>
    </row>
    <row r="24" spans="2:73" ht="20.100000000000001" customHeight="1" x14ac:dyDescent="0.25">
      <c r="B24" s="63">
        <v>19</v>
      </c>
      <c r="C24" s="156">
        <f>'[1]Н-юганск, СИнг,Чеус'!C24</f>
        <v>11644.324000000001</v>
      </c>
      <c r="D24" s="194">
        <f t="shared" si="1"/>
        <v>99</v>
      </c>
      <c r="E24" s="158">
        <f>'[1]Н-юганск, СИнг,Чеус'!E24</f>
        <v>2963.4659999999999</v>
      </c>
      <c r="F24" s="195">
        <f t="shared" si="2"/>
        <v>0</v>
      </c>
      <c r="G24" s="147"/>
      <c r="H24" s="196">
        <f>'[1]Н-юганск, СИнг,Чеус'!J24</f>
        <v>55846.159999999996</v>
      </c>
      <c r="I24" s="195">
        <f t="shared" si="3"/>
        <v>65</v>
      </c>
      <c r="J24" s="162">
        <f>'[1]Н-юганск, СИнг,Чеус'!L24</f>
        <v>6433.6130000000003</v>
      </c>
      <c r="K24" s="195">
        <f t="shared" si="4"/>
        <v>114</v>
      </c>
      <c r="L24" s="197">
        <f>'[1]Н-юганск, СИнг,Чеус'!N24</f>
        <v>49089.87999999999</v>
      </c>
      <c r="M24" s="195">
        <f t="shared" si="5"/>
        <v>32</v>
      </c>
      <c r="N24" s="198">
        <f>'[1]Н-юганск, СИнг,Чеус'!P24</f>
        <v>15241.677999999996</v>
      </c>
      <c r="O24" s="195">
        <f t="shared" si="6"/>
        <v>32</v>
      </c>
      <c r="P24" s="198">
        <f>'[1]Н-юганск, СИнг,Чеус'!R24</f>
        <v>1164.4510000000007</v>
      </c>
      <c r="Q24" s="195">
        <f t="shared" si="7"/>
        <v>108</v>
      </c>
      <c r="R24" s="199">
        <v>19</v>
      </c>
      <c r="S24" s="198">
        <f>'[1]Н-юганск, СИнг,Чеус'!T24</f>
        <v>8272.0200000000023</v>
      </c>
      <c r="T24" s="200">
        <f t="shared" si="8"/>
        <v>115</v>
      </c>
      <c r="U24" s="201">
        <f>'[1]Н-юганск, СИнг,Чеус'!V24</f>
        <v>22076.680000000004</v>
      </c>
      <c r="V24" s="202">
        <f t="shared" si="9"/>
        <v>58</v>
      </c>
      <c r="W24" s="203">
        <f>'[1]Н-юганск, СИнг,Чеус'!X24</f>
        <v>1149.8790000000006</v>
      </c>
      <c r="X24" s="204">
        <f t="shared" si="10"/>
        <v>27</v>
      </c>
      <c r="Y24" s="203">
        <f>'[1]Н-юганск, СИнг,Чеус'!Z24</f>
        <v>24.71</v>
      </c>
      <c r="Z24" s="204">
        <f t="shared" si="11"/>
        <v>0</v>
      </c>
      <c r="AA24" s="205">
        <f>'[1]Н-юганск, СИнг,Чеус'!AB24</f>
        <v>436.14699999999988</v>
      </c>
      <c r="AB24" s="195">
        <f t="shared" si="12"/>
        <v>27</v>
      </c>
      <c r="AC24" s="203">
        <f>'[1]Н-юганск, СИнг,Чеус'!AD24</f>
        <v>272.89</v>
      </c>
      <c r="AD24" s="195">
        <f t="shared" si="13"/>
        <v>0</v>
      </c>
      <c r="AE24" s="208">
        <f>'[1]Н-юганск, СИнг,Чеус'!AF24</f>
        <v>26335.440000000002</v>
      </c>
      <c r="AF24" s="195">
        <f t="shared" si="14"/>
        <v>32</v>
      </c>
      <c r="AG24" s="209">
        <f>'[1]Н-юганск, СИнг,Чеус'!AH24</f>
        <v>24290.16</v>
      </c>
      <c r="AH24" s="195">
        <f t="shared" si="15"/>
        <v>26</v>
      </c>
      <c r="AI24" s="198">
        <f>'[1]Н-юганск, СИнг,Чеус'!AJ24</f>
        <v>54108.636000000006</v>
      </c>
      <c r="AJ24" s="195">
        <f t="shared" si="16"/>
        <v>3</v>
      </c>
      <c r="AK24" s="198">
        <f>'[1]Н-юганск, СИнг,Чеус'!AL24</f>
        <v>11656.8</v>
      </c>
      <c r="AL24" s="195">
        <f t="shared" si="17"/>
        <v>14</v>
      </c>
      <c r="AM24" s="181">
        <f>'[1]Н-юганск, СИнг,Чеус'!AP24</f>
        <v>9078.3870000000006</v>
      </c>
      <c r="AN24" s="195">
        <f t="shared" si="18"/>
        <v>65</v>
      </c>
      <c r="AO24" s="210">
        <f>'[1]Н-юганск, СИнг,Чеус'!AR24</f>
        <v>746.56999999999994</v>
      </c>
      <c r="AP24" s="195">
        <f t="shared" si="19"/>
        <v>65</v>
      </c>
      <c r="AQ24" s="210">
        <f>'[1]Н-юганск, СИнг,Чеус'!AT24</f>
        <v>1776.1079999999999</v>
      </c>
      <c r="AR24" s="195">
        <f t="shared" si="20"/>
        <v>1</v>
      </c>
      <c r="AS24" s="210">
        <f>'[1]Н-юганск, СИнг,Чеус'!AV24</f>
        <v>8483.8739999999998</v>
      </c>
      <c r="AT24" s="195">
        <f t="shared" si="21"/>
        <v>40</v>
      </c>
      <c r="AU24" s="210">
        <f>'[1]Н-юганск, СИнг,Чеус'!AX24</f>
        <v>8848.6200000000026</v>
      </c>
      <c r="AV24" s="195">
        <f t="shared" si="22"/>
        <v>11</v>
      </c>
      <c r="AW24" s="211"/>
      <c r="AX24" s="211"/>
      <c r="AY24" s="212">
        <v>19</v>
      </c>
      <c r="AZ24" s="210">
        <f>'[1]Н-юганск, СИнг,Чеус'!AZ24</f>
        <v>31060.157999999999</v>
      </c>
      <c r="BA24" s="195">
        <f t="shared" si="23"/>
        <v>11</v>
      </c>
      <c r="BB24" s="210">
        <f>'[1]Н-юганск, СИнг,Чеус'!BB23</f>
        <v>10700.1</v>
      </c>
      <c r="BC24" s="195">
        <f t="shared" si="24"/>
        <v>0</v>
      </c>
      <c r="BD24" s="213">
        <f>'[1]Н-юганск, СИнг,Чеус'!BD24</f>
        <v>3760.7419999999988</v>
      </c>
      <c r="BE24" s="195">
        <f t="shared" si="25"/>
        <v>7</v>
      </c>
      <c r="BF24" s="147"/>
      <c r="BG24" s="214">
        <f>[1]Лемпино!C25</f>
        <v>5817.9699999999984</v>
      </c>
      <c r="BH24" s="215"/>
      <c r="BI24" s="216">
        <f>[1]Лемпино!E25</f>
        <v>108</v>
      </c>
      <c r="BJ24" s="217">
        <f t="shared" si="0"/>
        <v>1060</v>
      </c>
      <c r="BK24" s="218"/>
      <c r="BL24" s="193"/>
      <c r="BM24" s="193"/>
      <c r="BN24" s="193"/>
      <c r="BO24" s="193"/>
      <c r="BP24" s="40"/>
      <c r="BQ24" s="40"/>
      <c r="BR24" s="219"/>
      <c r="BS24" s="40"/>
      <c r="BT24" s="40"/>
      <c r="BU24" s="219"/>
    </row>
    <row r="25" spans="2:73" ht="20.100000000000001" customHeight="1" x14ac:dyDescent="0.25">
      <c r="B25" s="63">
        <v>20</v>
      </c>
      <c r="C25" s="156">
        <f>'[1]Н-юганск, СИнг,Чеус'!C25</f>
        <v>11645.1</v>
      </c>
      <c r="D25" s="194">
        <f t="shared" si="1"/>
        <v>93</v>
      </c>
      <c r="E25" s="158">
        <f>'[1]Н-юганск, СИнг,Чеус'!E25</f>
        <v>2963.4659999999999</v>
      </c>
      <c r="F25" s="195">
        <f t="shared" si="2"/>
        <v>0</v>
      </c>
      <c r="G25" s="147"/>
      <c r="H25" s="196">
        <f>'[1]Н-юганск, СИнг,Чеус'!J25</f>
        <v>55846.969999999994</v>
      </c>
      <c r="I25" s="195">
        <f t="shared" si="3"/>
        <v>65</v>
      </c>
      <c r="J25" s="162">
        <f>'[1]Н-юганск, СИнг,Чеус'!L25</f>
        <v>6434.674</v>
      </c>
      <c r="K25" s="195">
        <f t="shared" si="4"/>
        <v>127</v>
      </c>
      <c r="L25" s="197">
        <f>'[1]Н-юганск, СИнг,Чеус'!N25</f>
        <v>49090.509999999987</v>
      </c>
      <c r="M25" s="195">
        <f t="shared" si="5"/>
        <v>76</v>
      </c>
      <c r="N25" s="198">
        <f>'[1]Н-юганск, СИнг,Чеус'!P25</f>
        <v>15241.947999999997</v>
      </c>
      <c r="O25" s="195">
        <f t="shared" si="6"/>
        <v>32</v>
      </c>
      <c r="P25" s="198">
        <f>'[1]Н-юганск, СИнг,Чеус'!R25</f>
        <v>1165.1710000000007</v>
      </c>
      <c r="Q25" s="195">
        <f t="shared" si="7"/>
        <v>144</v>
      </c>
      <c r="R25" s="199">
        <v>20</v>
      </c>
      <c r="S25" s="198">
        <f>'[1]Н-юганск, СИнг,Чеус'!T25</f>
        <v>8272.8300000000017</v>
      </c>
      <c r="T25" s="200">
        <f t="shared" si="8"/>
        <v>130</v>
      </c>
      <c r="U25" s="201">
        <f>'[1]Н-юганск, СИнг,Чеус'!V25</f>
        <v>22077.040000000005</v>
      </c>
      <c r="V25" s="202">
        <f t="shared" si="9"/>
        <v>58</v>
      </c>
      <c r="W25" s="203">
        <f>'[1]Н-юганск, СИнг,Чеус'!X25</f>
        <v>1149.9510000000005</v>
      </c>
      <c r="X25" s="204">
        <f t="shared" si="10"/>
        <v>22</v>
      </c>
      <c r="Y25" s="203">
        <f>'[1]Н-юганск, СИнг,Чеус'!Z25</f>
        <v>24.71</v>
      </c>
      <c r="Z25" s="204">
        <f t="shared" si="11"/>
        <v>0</v>
      </c>
      <c r="AA25" s="205">
        <f>'[1]Н-юганск, СИнг,Чеус'!AB25</f>
        <v>436.21899999999988</v>
      </c>
      <c r="AB25" s="195">
        <f t="shared" si="12"/>
        <v>22</v>
      </c>
      <c r="AC25" s="203">
        <f>'[1]Н-юганск, СИнг,Чеус'!AD25</f>
        <v>272.89</v>
      </c>
      <c r="AD25" s="195">
        <f t="shared" si="13"/>
        <v>0</v>
      </c>
      <c r="AE25" s="208">
        <f>'[1]Н-юганск, СИнг,Чеус'!AF25</f>
        <v>26335.530000000002</v>
      </c>
      <c r="AF25" s="195">
        <f t="shared" si="14"/>
        <v>11</v>
      </c>
      <c r="AG25" s="209">
        <f>'[1]Н-юганск, СИнг,Чеус'!AH25</f>
        <v>24290.764999999992</v>
      </c>
      <c r="AH25" s="195">
        <f t="shared" si="15"/>
        <v>24</v>
      </c>
      <c r="AI25" s="198">
        <f>'[1]Н-юганск, СИнг,Чеус'!AJ25</f>
        <v>54111.954000000005</v>
      </c>
      <c r="AJ25" s="195">
        <f t="shared" si="16"/>
        <v>3</v>
      </c>
      <c r="AK25" s="198">
        <f>'[1]Н-юганск, СИнг,Чеус'!AL25</f>
        <v>11656.82</v>
      </c>
      <c r="AL25" s="195">
        <f t="shared" si="17"/>
        <v>0</v>
      </c>
      <c r="AM25" s="181">
        <f>'[1]Н-юганск, СИнг,Чеус'!AP25</f>
        <v>9079.0239999999994</v>
      </c>
      <c r="AN25" s="195">
        <f t="shared" si="18"/>
        <v>76</v>
      </c>
      <c r="AO25" s="210">
        <f>'[1]Н-юганск, СИнг,Чеус'!AR25</f>
        <v>747.1099999999999</v>
      </c>
      <c r="AP25" s="195">
        <f t="shared" si="19"/>
        <v>65</v>
      </c>
      <c r="AQ25" s="210">
        <f>'[1]Н-юганск, СИнг,Чеус'!AT25</f>
        <v>1776.155</v>
      </c>
      <c r="AR25" s="195">
        <f t="shared" si="20"/>
        <v>9</v>
      </c>
      <c r="AS25" s="210">
        <f>'[1]Н-юганск, СИнг,Чеус'!AV25</f>
        <v>8484.0969999999998</v>
      </c>
      <c r="AT25" s="195">
        <f t="shared" si="21"/>
        <v>45</v>
      </c>
      <c r="AU25" s="210">
        <f>'[1]Н-юганск, СИнг,Чеус'!AX25</f>
        <v>8848.8000000000029</v>
      </c>
      <c r="AV25" s="195">
        <f t="shared" si="22"/>
        <v>11</v>
      </c>
      <c r="AW25" s="211"/>
      <c r="AX25" s="211"/>
      <c r="AY25" s="212">
        <v>20</v>
      </c>
      <c r="AZ25" s="210">
        <f>'[1]Н-юганск, СИнг,Чеус'!AZ25</f>
        <v>31060.248</v>
      </c>
      <c r="BA25" s="195">
        <f t="shared" si="23"/>
        <v>11</v>
      </c>
      <c r="BB25" s="210">
        <f>'[1]Н-юганск, СИнг,Чеус'!BB24</f>
        <v>10700.1</v>
      </c>
      <c r="BC25" s="195">
        <f t="shared" si="24"/>
        <v>0</v>
      </c>
      <c r="BD25" s="213">
        <f>'[1]Н-юганск, СИнг,Чеус'!BD25</f>
        <v>3760.9919999999988</v>
      </c>
      <c r="BE25" s="195">
        <f t="shared" si="25"/>
        <v>5</v>
      </c>
      <c r="BF25" s="147"/>
      <c r="BG25" s="214">
        <f>[1]Лемпино!C26</f>
        <v>5818.0239999999985</v>
      </c>
      <c r="BH25" s="215"/>
      <c r="BI25" s="216">
        <f>[1]Лемпино!E26</f>
        <v>130</v>
      </c>
      <c r="BJ25" s="217">
        <f t="shared" si="0"/>
        <v>1159</v>
      </c>
      <c r="BK25" s="218"/>
      <c r="BL25" s="193"/>
      <c r="BM25" s="193"/>
      <c r="BN25" s="193"/>
      <c r="BO25" s="193"/>
      <c r="BP25" s="40"/>
      <c r="BQ25" s="40"/>
      <c r="BR25" s="219"/>
      <c r="BS25" s="40"/>
      <c r="BT25" s="40"/>
      <c r="BU25" s="219"/>
    </row>
    <row r="26" spans="2:73" ht="20.100000000000001" customHeight="1" x14ac:dyDescent="0.25">
      <c r="B26" s="63">
        <v>21</v>
      </c>
      <c r="C26" s="156">
        <f>'[1]Н-юганск, СИнг,Чеус'!C26</f>
        <v>11645.813</v>
      </c>
      <c r="D26" s="194">
        <f t="shared" si="1"/>
        <v>86</v>
      </c>
      <c r="E26" s="158">
        <f>'[1]Н-юганск, СИнг,Чеус'!E26</f>
        <v>2963.4659999999999</v>
      </c>
      <c r="F26" s="195">
        <f t="shared" si="2"/>
        <v>0</v>
      </c>
      <c r="G26" s="147"/>
      <c r="H26" s="196">
        <f>'[1]Н-юганск, СИнг,Чеус'!J26</f>
        <v>55847.689999999995</v>
      </c>
      <c r="I26" s="195">
        <f t="shared" si="3"/>
        <v>58</v>
      </c>
      <c r="J26" s="162">
        <f>'[1]Н-юганск, СИнг,Чеус'!L26</f>
        <v>6435.8810000000003</v>
      </c>
      <c r="K26" s="195">
        <f t="shared" si="4"/>
        <v>145</v>
      </c>
      <c r="L26" s="197">
        <f>'[1]Н-юганск, СИнг,Чеус'!N26</f>
        <v>49091.049999999988</v>
      </c>
      <c r="M26" s="195">
        <f t="shared" si="5"/>
        <v>65</v>
      </c>
      <c r="N26" s="198">
        <f>'[1]Н-юганск, СИнг,Чеус'!P26</f>
        <v>15242.937999999996</v>
      </c>
      <c r="O26" s="195">
        <f t="shared" si="6"/>
        <v>119</v>
      </c>
      <c r="P26" s="198">
        <f>'[1]Н-юганск, СИнг,Чеус'!R26</f>
        <v>1165.4410000000007</v>
      </c>
      <c r="Q26" s="195">
        <f t="shared" si="7"/>
        <v>54</v>
      </c>
      <c r="R26" s="199">
        <v>21</v>
      </c>
      <c r="S26" s="198">
        <f>'[1]Н-юганск, СИнг,Чеус'!T26</f>
        <v>8273.6400000000012</v>
      </c>
      <c r="T26" s="200">
        <f t="shared" si="8"/>
        <v>130</v>
      </c>
      <c r="U26" s="201">
        <f>'[1]Н-юганск, СИнг,Чеус'!V26</f>
        <v>22077.400000000005</v>
      </c>
      <c r="V26" s="202">
        <f t="shared" si="9"/>
        <v>58</v>
      </c>
      <c r="W26" s="203">
        <f>'[1]Н-юганск, СИнг,Чеус'!X26</f>
        <v>1150.0050000000006</v>
      </c>
      <c r="X26" s="204">
        <f t="shared" si="10"/>
        <v>16</v>
      </c>
      <c r="Y26" s="203">
        <f>'[1]Н-юганск, СИнг,Чеус'!Z26</f>
        <v>24.71</v>
      </c>
      <c r="Z26" s="204">
        <f t="shared" si="11"/>
        <v>0</v>
      </c>
      <c r="AA26" s="205">
        <f>'[1]Н-юганск, СИнг,Чеус'!AB26</f>
        <v>436.27299999999985</v>
      </c>
      <c r="AB26" s="195">
        <f t="shared" si="12"/>
        <v>16</v>
      </c>
      <c r="AC26" s="203">
        <f>'[1]Н-юганск, СИнг,Чеус'!AD26</f>
        <v>272.89</v>
      </c>
      <c r="AD26" s="195">
        <f t="shared" si="13"/>
        <v>0</v>
      </c>
      <c r="AE26" s="208">
        <f>'[1]Н-юганск, СИнг,Чеус'!AF26</f>
        <v>26335.800000000003</v>
      </c>
      <c r="AF26" s="195">
        <f t="shared" si="14"/>
        <v>32</v>
      </c>
      <c r="AG26" s="209">
        <f>'[1]Н-юганск, СИнг,Чеус'!AH26</f>
        <v>24291.314999999991</v>
      </c>
      <c r="AH26" s="195">
        <f t="shared" si="15"/>
        <v>22</v>
      </c>
      <c r="AI26" s="198">
        <f>'[1]Н-юганск, СИнг,Чеус'!AJ26</f>
        <v>54115.284000000007</v>
      </c>
      <c r="AJ26" s="195">
        <f t="shared" si="16"/>
        <v>3</v>
      </c>
      <c r="AK26" s="198">
        <f>'[1]Н-юганск, СИнг,Чеус'!AL26</f>
        <v>11657.16</v>
      </c>
      <c r="AL26" s="195">
        <f t="shared" si="17"/>
        <v>7</v>
      </c>
      <c r="AM26" s="181">
        <f>'[1]Н-юганск, СИнг,Чеус'!AP26</f>
        <v>9079.6990000000005</v>
      </c>
      <c r="AN26" s="195">
        <f t="shared" si="18"/>
        <v>81</v>
      </c>
      <c r="AO26" s="210">
        <f>'[1]Н-юганск, СИнг,Чеус'!AR26</f>
        <v>747.7399999999999</v>
      </c>
      <c r="AP26" s="195">
        <f t="shared" si="19"/>
        <v>76</v>
      </c>
      <c r="AQ26" s="210">
        <f>'[1]Н-юганск, СИнг,Чеус'!AT26</f>
        <v>1776.1579999999999</v>
      </c>
      <c r="AR26" s="195">
        <f t="shared" si="20"/>
        <v>1</v>
      </c>
      <c r="AS26" s="210">
        <f>'[1]Н-юганск, СИнг,Чеус'!AV26</f>
        <v>8484.2819999999992</v>
      </c>
      <c r="AT26" s="195">
        <f t="shared" si="21"/>
        <v>37</v>
      </c>
      <c r="AU26" s="210">
        <f>'[1]Н-юганск, СИнг,Чеус'!AX26</f>
        <v>8848.9800000000032</v>
      </c>
      <c r="AV26" s="195">
        <f t="shared" si="22"/>
        <v>11</v>
      </c>
      <c r="AW26" s="211"/>
      <c r="AX26" s="211"/>
      <c r="AY26" s="212">
        <v>21</v>
      </c>
      <c r="AZ26" s="210">
        <f>'[1]Н-юганск, СИнг,Чеус'!AZ26</f>
        <v>31060.428</v>
      </c>
      <c r="BA26" s="195">
        <f t="shared" si="23"/>
        <v>22</v>
      </c>
      <c r="BB26" s="210">
        <f>'[1]Н-юганск, СИнг,Чеус'!BB25</f>
        <v>10700.1</v>
      </c>
      <c r="BC26" s="195">
        <f t="shared" si="24"/>
        <v>0</v>
      </c>
      <c r="BD26" s="213">
        <f>'[1]Н-юганск, СИнг,Чеус'!BD26</f>
        <v>3761.166999999999</v>
      </c>
      <c r="BE26" s="195">
        <f t="shared" si="25"/>
        <v>4</v>
      </c>
      <c r="BF26" s="147"/>
      <c r="BG26" s="214">
        <f>[1]Лемпино!C27</f>
        <v>5818.0779999999977</v>
      </c>
      <c r="BH26" s="215"/>
      <c r="BI26" s="216">
        <f>[1]Лемпино!E27</f>
        <v>130</v>
      </c>
      <c r="BJ26" s="217">
        <f t="shared" si="0"/>
        <v>1173</v>
      </c>
      <c r="BK26" s="218"/>
      <c r="BL26" s="193"/>
      <c r="BM26" s="193"/>
      <c r="BN26" s="193"/>
      <c r="BO26" s="193"/>
      <c r="BP26" s="40"/>
      <c r="BQ26" s="40"/>
      <c r="BR26" s="219"/>
      <c r="BS26" s="40"/>
      <c r="BT26" s="40"/>
      <c r="BU26" s="219"/>
    </row>
    <row r="27" spans="2:73" ht="20.100000000000001" customHeight="1" x14ac:dyDescent="0.25">
      <c r="B27" s="63">
        <v>22</v>
      </c>
      <c r="C27" s="156">
        <f>'[1]Н-юганск, СИнг,Чеус'!C27</f>
        <v>11646.493</v>
      </c>
      <c r="D27" s="194">
        <f t="shared" si="1"/>
        <v>82</v>
      </c>
      <c r="E27" s="158">
        <f>'[1]Н-юганск, СИнг,Чеус'!E27</f>
        <v>2963.4659999999999</v>
      </c>
      <c r="F27" s="195">
        <f t="shared" si="2"/>
        <v>0</v>
      </c>
      <c r="G27" s="147"/>
      <c r="H27" s="196">
        <f>'[1]Н-юганск, СИнг,Чеус'!J27</f>
        <v>55847.869999999995</v>
      </c>
      <c r="I27" s="195">
        <f t="shared" si="3"/>
        <v>14</v>
      </c>
      <c r="J27" s="162">
        <f>'[1]Н-юганск, СИнг,Чеус'!L27</f>
        <v>6437.2569999999996</v>
      </c>
      <c r="K27" s="195">
        <f t="shared" si="4"/>
        <v>165</v>
      </c>
      <c r="L27" s="197">
        <f>'[1]Н-юганск, СИнг,Чеус'!N27</f>
        <v>49091.319999999985</v>
      </c>
      <c r="M27" s="195">
        <f t="shared" si="5"/>
        <v>32</v>
      </c>
      <c r="N27" s="198">
        <f>'[1]Н-юганск, СИнг,Чеус'!P27</f>
        <v>15243.117999999997</v>
      </c>
      <c r="O27" s="195">
        <f t="shared" si="6"/>
        <v>22</v>
      </c>
      <c r="P27" s="198">
        <f>'[1]Н-юганск, СИнг,Чеус'!R27</f>
        <v>1165.8010000000006</v>
      </c>
      <c r="Q27" s="195">
        <f t="shared" si="7"/>
        <v>72</v>
      </c>
      <c r="R27" s="199">
        <v>22</v>
      </c>
      <c r="S27" s="198">
        <f>'[1]Н-юганск, СИнг,Чеус'!T27</f>
        <v>8274.1800000000021</v>
      </c>
      <c r="T27" s="200">
        <f t="shared" si="8"/>
        <v>86</v>
      </c>
      <c r="U27" s="201">
        <f>'[1]Н-юганск, СИнг,Чеус'!V27</f>
        <v>22077.760000000006</v>
      </c>
      <c r="V27" s="202">
        <f t="shared" si="9"/>
        <v>58</v>
      </c>
      <c r="W27" s="203">
        <f>'[1]Н-юганск, СИнг,Чеус'!X27</f>
        <v>1150.0590000000007</v>
      </c>
      <c r="X27" s="204">
        <f t="shared" si="10"/>
        <v>16</v>
      </c>
      <c r="Y27" s="203">
        <f>'[1]Н-юганск, СИнг,Чеус'!Z27</f>
        <v>24.71</v>
      </c>
      <c r="Z27" s="204">
        <f t="shared" si="11"/>
        <v>0</v>
      </c>
      <c r="AA27" s="205">
        <f>'[1]Н-юганск, СИнг,Чеус'!AB27</f>
        <v>436.32699999999983</v>
      </c>
      <c r="AB27" s="195">
        <f t="shared" si="12"/>
        <v>16</v>
      </c>
      <c r="AC27" s="203">
        <f>'[1]Н-юганск, СИнг,Чеус'!AD27</f>
        <v>272.89</v>
      </c>
      <c r="AD27" s="195">
        <f t="shared" si="13"/>
        <v>0</v>
      </c>
      <c r="AE27" s="208">
        <f>'[1]Н-юганск, СИнг,Чеус'!AF27</f>
        <v>26335.980000000003</v>
      </c>
      <c r="AF27" s="195">
        <f t="shared" si="14"/>
        <v>22</v>
      </c>
      <c r="AG27" s="209">
        <f>'[1]Н-юганск, СИнг,Чеус'!AH27</f>
        <v>24291.80999999999</v>
      </c>
      <c r="AH27" s="195">
        <f t="shared" si="15"/>
        <v>20</v>
      </c>
      <c r="AI27" s="198">
        <f>'[1]Н-юганск, СИнг,Чеус'!AJ27</f>
        <v>54118.691000000006</v>
      </c>
      <c r="AJ27" s="195">
        <f t="shared" si="16"/>
        <v>3</v>
      </c>
      <c r="AK27" s="198">
        <f>'[1]Н-юганск, СИнг,Чеус'!AL27</f>
        <v>11657.78</v>
      </c>
      <c r="AL27" s="195">
        <f t="shared" si="17"/>
        <v>12</v>
      </c>
      <c r="AM27" s="181">
        <f>'[1]Н-юганск, СИнг,Чеус'!AP27</f>
        <v>9080.3250000000007</v>
      </c>
      <c r="AN27" s="195">
        <f t="shared" si="18"/>
        <v>75</v>
      </c>
      <c r="AO27" s="210">
        <f>'[1]Н-юганск, СИнг,Чеус'!AR27</f>
        <v>748.36999999999989</v>
      </c>
      <c r="AP27" s="195">
        <f t="shared" si="19"/>
        <v>76</v>
      </c>
      <c r="AQ27" s="210">
        <f>'[1]Н-юганск, СИнг,Чеус'!AT27</f>
        <v>1776.162</v>
      </c>
      <c r="AR27" s="195">
        <f t="shared" si="20"/>
        <v>1</v>
      </c>
      <c r="AS27" s="210">
        <f>'[1]Н-юганск, СИнг,Чеус'!AV27</f>
        <v>8484.4889999999996</v>
      </c>
      <c r="AT27" s="195">
        <f t="shared" si="21"/>
        <v>41</v>
      </c>
      <c r="AU27" s="210">
        <f>'[1]Н-юганск, СИнг,Чеус'!AX27</f>
        <v>8849.1600000000035</v>
      </c>
      <c r="AV27" s="195">
        <f t="shared" si="22"/>
        <v>11</v>
      </c>
      <c r="AW27" s="211"/>
      <c r="AX27" s="211"/>
      <c r="AY27" s="212">
        <v>22</v>
      </c>
      <c r="AZ27" s="210">
        <f>'[1]Н-юганск, СИнг,Чеус'!AZ27</f>
        <v>31060.518</v>
      </c>
      <c r="BA27" s="195">
        <f t="shared" si="23"/>
        <v>11</v>
      </c>
      <c r="BB27" s="210">
        <f>'[1]Н-юганск, СИнг,Чеус'!BB26</f>
        <v>10700.1</v>
      </c>
      <c r="BC27" s="195">
        <f t="shared" si="24"/>
        <v>0</v>
      </c>
      <c r="BD27" s="213">
        <f>'[1]Н-юганск, СИнг,Чеус'!BD27</f>
        <v>3761.3419999999992</v>
      </c>
      <c r="BE27" s="195">
        <f t="shared" si="25"/>
        <v>4</v>
      </c>
      <c r="BF27" s="147"/>
      <c r="BG27" s="214">
        <f>[1]Лемпино!C28</f>
        <v>5818.1319999999978</v>
      </c>
      <c r="BH27" s="215"/>
      <c r="BI27" s="216">
        <f>[1]Лемпино!E28</f>
        <v>130</v>
      </c>
      <c r="BJ27" s="217">
        <f t="shared" si="0"/>
        <v>969</v>
      </c>
      <c r="BK27" s="218"/>
      <c r="BL27" s="193"/>
      <c r="BM27" s="193"/>
      <c r="BN27" s="193"/>
      <c r="BO27" s="193"/>
      <c r="BP27" s="40"/>
      <c r="BQ27" s="40"/>
      <c r="BR27" s="219"/>
      <c r="BS27" s="40"/>
      <c r="BT27" s="40"/>
      <c r="BU27" s="219"/>
    </row>
    <row r="28" spans="2:73" ht="20.100000000000001" customHeight="1" x14ac:dyDescent="0.25">
      <c r="B28" s="63">
        <v>23</v>
      </c>
      <c r="C28" s="156">
        <f>'[1]Н-юганск, СИнг,Чеус'!C28</f>
        <v>11647.144</v>
      </c>
      <c r="D28" s="194">
        <f t="shared" si="1"/>
        <v>78</v>
      </c>
      <c r="E28" s="158">
        <f>'[1]Н-юганск, СИнг,Чеус'!E28</f>
        <v>2963.4659999999999</v>
      </c>
      <c r="F28" s="195">
        <f t="shared" si="2"/>
        <v>0</v>
      </c>
      <c r="G28" s="147"/>
      <c r="H28" s="196">
        <f>'[1]Н-юганск, СИнг,Чеус'!J28</f>
        <v>55848.139999999992</v>
      </c>
      <c r="I28" s="195">
        <f t="shared" si="3"/>
        <v>22</v>
      </c>
      <c r="J28" s="162">
        <f>'[1]Н-юганск, СИнг,Чеус'!L28</f>
        <v>6438.7539999999999</v>
      </c>
      <c r="K28" s="195">
        <f t="shared" si="4"/>
        <v>180</v>
      </c>
      <c r="L28" s="197">
        <f>'[1]Н-юганск, СИнг,Чеус'!N28</f>
        <v>49091.499999999985</v>
      </c>
      <c r="M28" s="195">
        <f t="shared" si="5"/>
        <v>22</v>
      </c>
      <c r="N28" s="198">
        <f>'[1]Н-юганск, СИнг,Чеус'!P28</f>
        <v>15243.207999999997</v>
      </c>
      <c r="O28" s="195">
        <f t="shared" si="6"/>
        <v>11</v>
      </c>
      <c r="P28" s="198">
        <f>'[1]Н-юганск, СИнг,Чеус'!R28</f>
        <v>1166.1610000000005</v>
      </c>
      <c r="Q28" s="195">
        <f t="shared" si="7"/>
        <v>72</v>
      </c>
      <c r="R28" s="199">
        <v>23</v>
      </c>
      <c r="S28" s="198">
        <f>'[1]Н-юганск, СИнг,Чеус'!T28</f>
        <v>8274.8100000000013</v>
      </c>
      <c r="T28" s="200">
        <f t="shared" si="8"/>
        <v>101</v>
      </c>
      <c r="U28" s="201">
        <f>'[1]Н-юганск, СИнг,Чеус'!V28</f>
        <v>22078.030000000006</v>
      </c>
      <c r="V28" s="202">
        <f t="shared" si="9"/>
        <v>43</v>
      </c>
      <c r="W28" s="203">
        <f>'[1]Н-юганск, СИнг,Чеус'!X28</f>
        <v>1150.1130000000007</v>
      </c>
      <c r="X28" s="204">
        <f t="shared" si="10"/>
        <v>16</v>
      </c>
      <c r="Y28" s="203">
        <f>'[1]Н-юганск, СИнг,Чеус'!Z28</f>
        <v>24.71</v>
      </c>
      <c r="Z28" s="204">
        <f t="shared" si="11"/>
        <v>0</v>
      </c>
      <c r="AA28" s="205">
        <f>'[1]Н-юганск, СИнг,Чеус'!AB28</f>
        <v>436.3809999999998</v>
      </c>
      <c r="AB28" s="195">
        <f t="shared" si="12"/>
        <v>16</v>
      </c>
      <c r="AC28" s="203">
        <f>'[1]Н-юганск, СИнг,Чеус'!AD28</f>
        <v>272.89</v>
      </c>
      <c r="AD28" s="195">
        <f t="shared" si="13"/>
        <v>0</v>
      </c>
      <c r="AE28" s="208">
        <f>'[1]Н-юганск, СИнг,Чеус'!AF28</f>
        <v>26336.160000000003</v>
      </c>
      <c r="AF28" s="195">
        <f t="shared" si="14"/>
        <v>22</v>
      </c>
      <c r="AG28" s="209">
        <f>'[1]Н-юганск, СИнг,Чеус'!AH28</f>
        <v>24292.167000000001</v>
      </c>
      <c r="AH28" s="195">
        <f t="shared" si="15"/>
        <v>14</v>
      </c>
      <c r="AI28" s="198">
        <f>'[1]Н-юганск, СИнг,Чеус'!AJ28</f>
        <v>54122.011000000006</v>
      </c>
      <c r="AJ28" s="195">
        <f t="shared" si="16"/>
        <v>3</v>
      </c>
      <c r="AK28" s="198">
        <f>'[1]Н-юганск, СИнг,Чеус'!AL28</f>
        <v>11657.78</v>
      </c>
      <c r="AL28" s="195">
        <f t="shared" si="17"/>
        <v>0</v>
      </c>
      <c r="AM28" s="181">
        <f>'[1]Н-юганск, СИнг,Чеус'!AP28</f>
        <v>9081.0409999999993</v>
      </c>
      <c r="AN28" s="195">
        <f t="shared" si="18"/>
        <v>86</v>
      </c>
      <c r="AO28" s="210">
        <f>'[1]Н-юганск, СИнг,Чеус'!AR28</f>
        <v>748.99999999999989</v>
      </c>
      <c r="AP28" s="195">
        <f t="shared" si="19"/>
        <v>76</v>
      </c>
      <c r="AQ28" s="210">
        <f>'[1]Н-юганск, СИнг,Чеус'!AT28</f>
        <v>1776.1690000000001</v>
      </c>
      <c r="AR28" s="195">
        <f t="shared" si="20"/>
        <v>1</v>
      </c>
      <c r="AS28" s="210">
        <f>'[1]Н-юганск, СИнг,Чеус'!AV28</f>
        <v>8484.6880000000001</v>
      </c>
      <c r="AT28" s="195">
        <f t="shared" si="21"/>
        <v>40</v>
      </c>
      <c r="AU28" s="210">
        <f>'[1]Н-юганск, СИнг,Чеус'!AX28</f>
        <v>8849.3400000000038</v>
      </c>
      <c r="AV28" s="195">
        <f t="shared" si="22"/>
        <v>11</v>
      </c>
      <c r="AW28" s="211"/>
      <c r="AX28" s="211"/>
      <c r="AY28" s="212">
        <v>23</v>
      </c>
      <c r="AZ28" s="210">
        <f>'[1]Н-юганск, СИнг,Чеус'!AZ28</f>
        <v>31060.608</v>
      </c>
      <c r="BA28" s="195">
        <f t="shared" si="23"/>
        <v>11</v>
      </c>
      <c r="BB28" s="210">
        <f>'[1]Н-юганск, СИнг,Чеус'!BB27</f>
        <v>10700.1</v>
      </c>
      <c r="BC28" s="195">
        <f t="shared" si="24"/>
        <v>0</v>
      </c>
      <c r="BD28" s="213">
        <f>'[1]Н-юганск, СИнг,Чеус'!BD28</f>
        <v>3761.5169999999994</v>
      </c>
      <c r="BE28" s="195">
        <f t="shared" si="25"/>
        <v>4</v>
      </c>
      <c r="BF28" s="147"/>
      <c r="BG28" s="214">
        <f>[1]Лемпино!C29</f>
        <v>5818.1859999999979</v>
      </c>
      <c r="BH28" s="215"/>
      <c r="BI28" s="216">
        <f>[1]Лемпино!E29</f>
        <v>130</v>
      </c>
      <c r="BJ28" s="217">
        <f t="shared" si="0"/>
        <v>959</v>
      </c>
      <c r="BK28" s="218"/>
      <c r="BL28" s="193"/>
      <c r="BM28" s="193"/>
      <c r="BN28" s="193"/>
      <c r="BO28" s="193"/>
      <c r="BP28" s="40"/>
      <c r="BQ28" s="40"/>
      <c r="BR28" s="219"/>
      <c r="BS28" s="40"/>
      <c r="BT28" s="40"/>
      <c r="BU28" s="219"/>
    </row>
    <row r="29" spans="2:73" ht="20.100000000000001" customHeight="1" x14ac:dyDescent="0.25">
      <c r="B29" s="63">
        <v>24</v>
      </c>
      <c r="C29" s="156">
        <f>'[1]Н-юганск, СИнг,Чеус'!C29</f>
        <v>11647.772000000001</v>
      </c>
      <c r="D29" s="194">
        <f t="shared" si="1"/>
        <v>75</v>
      </c>
      <c r="E29" s="158">
        <f>'[1]Н-юганск, СИнг,Чеус'!E29</f>
        <v>2963.4659999999999</v>
      </c>
      <c r="F29" s="195">
        <f t="shared" si="2"/>
        <v>0</v>
      </c>
      <c r="G29" s="147"/>
      <c r="H29" s="196">
        <f>'[1]Н-юганск, СИнг,Чеус'!J29</f>
        <v>55848.859999999993</v>
      </c>
      <c r="I29" s="195">
        <f t="shared" si="3"/>
        <v>58</v>
      </c>
      <c r="J29" s="162">
        <f>'[1]Н-юганск, СИнг,Чеус'!L29</f>
        <v>6440.2669999999998</v>
      </c>
      <c r="K29" s="195">
        <f t="shared" si="4"/>
        <v>182</v>
      </c>
      <c r="L29" s="197">
        <f>'[1]Н-юганск, СИнг,Чеус'!N29</f>
        <v>49091.859999999986</v>
      </c>
      <c r="M29" s="195">
        <f t="shared" si="5"/>
        <v>43</v>
      </c>
      <c r="N29" s="198">
        <f>'[1]Н-юганск, СИнг,Чеус'!P29</f>
        <v>15243.387999999997</v>
      </c>
      <c r="O29" s="195">
        <f t="shared" si="6"/>
        <v>22</v>
      </c>
      <c r="P29" s="198">
        <f>'[1]Н-юганск, СИнг,Чеус'!R29</f>
        <v>1166.4310000000005</v>
      </c>
      <c r="Q29" s="195">
        <f t="shared" si="7"/>
        <v>54</v>
      </c>
      <c r="R29" s="199">
        <v>24</v>
      </c>
      <c r="S29" s="198">
        <f>'[1]Н-юганск, СИнг,Чеус'!T29</f>
        <v>8275.44</v>
      </c>
      <c r="T29" s="200">
        <f t="shared" si="8"/>
        <v>101</v>
      </c>
      <c r="U29" s="201">
        <f>'[1]Н-юганск, СИнг,Чеус'!V29</f>
        <v>22078.300000000007</v>
      </c>
      <c r="V29" s="202">
        <f t="shared" si="9"/>
        <v>43</v>
      </c>
      <c r="W29" s="203">
        <f>'[1]Н-юганск, СИнг,Чеус'!X29</f>
        <v>1150.1670000000008</v>
      </c>
      <c r="X29" s="204">
        <f t="shared" si="10"/>
        <v>16</v>
      </c>
      <c r="Y29" s="203">
        <f>'[1]Н-юганск, СИнг,Чеус'!Z29</f>
        <v>24.71</v>
      </c>
      <c r="Z29" s="204">
        <f t="shared" si="11"/>
        <v>0</v>
      </c>
      <c r="AA29" s="205">
        <f>'[1]Н-юганск, СИнг,Чеус'!AB29</f>
        <v>436.43499999999977</v>
      </c>
      <c r="AB29" s="195">
        <f t="shared" si="12"/>
        <v>16</v>
      </c>
      <c r="AC29" s="203">
        <f>'[1]Н-юганск, СИнг,Чеус'!AD29</f>
        <v>272.89</v>
      </c>
      <c r="AD29" s="195">
        <f t="shared" si="13"/>
        <v>0</v>
      </c>
      <c r="AE29" s="208">
        <f>'[1]Н-юганск, СИнг,Чеус'!AF29</f>
        <v>26336.340000000004</v>
      </c>
      <c r="AF29" s="195">
        <f t="shared" si="14"/>
        <v>22</v>
      </c>
      <c r="AG29" s="209">
        <f>'[1]Н-юганск, СИнг,Чеус'!AH29</f>
        <v>24292.496999999999</v>
      </c>
      <c r="AH29" s="195">
        <f t="shared" si="15"/>
        <v>13</v>
      </c>
      <c r="AI29" s="198">
        <f>'[1]Н-юганск, СИнг,Чеус'!AJ29</f>
        <v>54125.418000000005</v>
      </c>
      <c r="AJ29" s="195">
        <f t="shared" si="16"/>
        <v>3</v>
      </c>
      <c r="AK29" s="198">
        <f>'[1]Н-юганск, СИнг,Чеус'!AL29</f>
        <v>11657.78</v>
      </c>
      <c r="AL29" s="195">
        <f t="shared" si="17"/>
        <v>0</v>
      </c>
      <c r="AM29" s="181">
        <f>'[1]Н-юганск, СИнг,Чеус'!AP29</f>
        <v>9081.6579999999994</v>
      </c>
      <c r="AN29" s="195">
        <f t="shared" si="18"/>
        <v>74</v>
      </c>
      <c r="AO29" s="210">
        <f>'[1]Н-юганск, СИнг,Чеус'!AR29</f>
        <v>749.3599999999999</v>
      </c>
      <c r="AP29" s="195">
        <f t="shared" si="19"/>
        <v>43</v>
      </c>
      <c r="AQ29" s="210">
        <f>'[1]Н-юганск, СИнг,Чеус'!AT29</f>
        <v>1776.173</v>
      </c>
      <c r="AR29" s="195">
        <f t="shared" si="20"/>
        <v>1</v>
      </c>
      <c r="AS29" s="210">
        <f>'[1]Н-юганск, СИнг,Чеус'!AV29</f>
        <v>8484.9009999999998</v>
      </c>
      <c r="AT29" s="195">
        <f t="shared" si="21"/>
        <v>43</v>
      </c>
      <c r="AU29" s="210">
        <f>'[1]Н-юганск, СИнг,Чеус'!AX29</f>
        <v>8849.5200000000041</v>
      </c>
      <c r="AV29" s="195">
        <f t="shared" si="22"/>
        <v>11</v>
      </c>
      <c r="AW29" s="211"/>
      <c r="AX29" s="211"/>
      <c r="AY29" s="212">
        <v>24</v>
      </c>
      <c r="AZ29" s="210">
        <f>'[1]Н-юганск, СИнг,Чеус'!AZ29</f>
        <v>31060.698</v>
      </c>
      <c r="BA29" s="195">
        <f t="shared" si="23"/>
        <v>11</v>
      </c>
      <c r="BB29" s="210">
        <f>'[1]Н-юганск, СИнг,Чеус'!BB28</f>
        <v>10700.1</v>
      </c>
      <c r="BC29" s="195">
        <f t="shared" si="24"/>
        <v>0</v>
      </c>
      <c r="BD29" s="213">
        <f>'[1]Н-юганск, СИнг,Чеус'!BD29</f>
        <v>3761.6919999999996</v>
      </c>
      <c r="BE29" s="195">
        <f t="shared" si="25"/>
        <v>4</v>
      </c>
      <c r="BF29" s="147"/>
      <c r="BG29" s="214">
        <f>[1]Лемпино!C30</f>
        <v>5818.2399999999971</v>
      </c>
      <c r="BH29" s="215"/>
      <c r="BI29" s="216">
        <f>[1]Лемпино!E30</f>
        <v>130</v>
      </c>
      <c r="BJ29" s="217">
        <f t="shared" si="0"/>
        <v>965</v>
      </c>
      <c r="BK29" s="218"/>
      <c r="BL29" s="193"/>
      <c r="BM29" s="193"/>
      <c r="BN29" s="193"/>
      <c r="BO29" s="193"/>
      <c r="BP29" s="40"/>
      <c r="BQ29" s="40"/>
      <c r="BR29" s="219"/>
      <c r="BS29" s="40"/>
      <c r="BT29" s="40"/>
      <c r="BU29" s="219"/>
    </row>
    <row r="30" spans="2:73" ht="20.100000000000001" customHeight="1" x14ac:dyDescent="0.25">
      <c r="B30" s="63">
        <v>1</v>
      </c>
      <c r="C30" s="156">
        <f>'[1]Н-юганск, СИнг,Чеус'!C30</f>
        <v>11648.353999999999</v>
      </c>
      <c r="D30" s="194">
        <f t="shared" si="1"/>
        <v>70</v>
      </c>
      <c r="E30" s="158">
        <f>'[1]Н-юганск, СИнг,Чеус'!E30</f>
        <v>2963.4659999999999</v>
      </c>
      <c r="F30" s="195">
        <f t="shared" si="2"/>
        <v>0</v>
      </c>
      <c r="G30" s="147"/>
      <c r="H30" s="196">
        <f>'[1]Н-юганск, СИнг,Чеус'!J30</f>
        <v>55849.759999999995</v>
      </c>
      <c r="I30" s="195">
        <f t="shared" si="3"/>
        <v>72</v>
      </c>
      <c r="J30" s="162">
        <f>'[1]Н-юганск, СИнг,Чеус'!L30</f>
        <v>6441.5029999999997</v>
      </c>
      <c r="K30" s="195">
        <f t="shared" si="4"/>
        <v>148</v>
      </c>
      <c r="L30" s="197">
        <f>'[1]Н-юганск, СИнг,Чеус'!N30</f>
        <v>49092.219999999987</v>
      </c>
      <c r="M30" s="195">
        <f t="shared" si="5"/>
        <v>43</v>
      </c>
      <c r="N30" s="198">
        <f>'[1]Н-юганск, СИнг,Чеус'!P30</f>
        <v>15243.567999999997</v>
      </c>
      <c r="O30" s="195">
        <f t="shared" si="6"/>
        <v>22</v>
      </c>
      <c r="P30" s="198">
        <f>'[1]Н-юганск, СИнг,Чеус'!R30</f>
        <v>1166.7910000000004</v>
      </c>
      <c r="Q30" s="195">
        <f t="shared" si="7"/>
        <v>72</v>
      </c>
      <c r="R30" s="199">
        <v>1</v>
      </c>
      <c r="S30" s="198">
        <f>'[1]Н-юганск, СИнг,Чеус'!T30</f>
        <v>8276.43</v>
      </c>
      <c r="T30" s="200">
        <f t="shared" si="8"/>
        <v>158</v>
      </c>
      <c r="U30" s="201">
        <f>'[1]Н-юганск, СИнг,Чеус'!V30</f>
        <v>22078.570000000007</v>
      </c>
      <c r="V30" s="202">
        <f t="shared" si="9"/>
        <v>43</v>
      </c>
      <c r="W30" s="203">
        <f>'[1]Н-юганск, СИнг,Чеус'!X30</f>
        <v>1150.2210000000009</v>
      </c>
      <c r="X30" s="204">
        <f t="shared" si="10"/>
        <v>16</v>
      </c>
      <c r="Y30" s="203">
        <f>'[1]Н-юганск, СИнг,Чеус'!Z30</f>
        <v>24.71</v>
      </c>
      <c r="Z30" s="204">
        <f t="shared" si="11"/>
        <v>0</v>
      </c>
      <c r="AA30" s="205">
        <f>'[1]Н-юганск, СИнг,Чеус'!AB30</f>
        <v>436.48899999999975</v>
      </c>
      <c r="AB30" s="195">
        <f t="shared" si="12"/>
        <v>16</v>
      </c>
      <c r="AC30" s="203">
        <f>'[1]Н-юганск, СИнг,Чеус'!AD30</f>
        <v>272.89</v>
      </c>
      <c r="AD30" s="195">
        <f t="shared" si="13"/>
        <v>0</v>
      </c>
      <c r="AE30" s="208">
        <f>'[1]Н-юганск, СИнг,Чеус'!AF30</f>
        <v>26336.520000000004</v>
      </c>
      <c r="AF30" s="195">
        <f t="shared" si="14"/>
        <v>22</v>
      </c>
      <c r="AG30" s="209">
        <f>'[1]Н-юганск, СИнг,Чеус'!AH30</f>
        <v>24292.772000000001</v>
      </c>
      <c r="AH30" s="195">
        <f t="shared" si="15"/>
        <v>11</v>
      </c>
      <c r="AI30" s="198">
        <f>'[1]Н-юганск, СИнг,Чеус'!AJ30</f>
        <v>54128.821000000004</v>
      </c>
      <c r="AJ30" s="195">
        <f t="shared" si="16"/>
        <v>3</v>
      </c>
      <c r="AK30" s="198">
        <f>'[1]Н-юганск, СИнг,Чеус'!AL30</f>
        <v>11657.78</v>
      </c>
      <c r="AL30" s="195">
        <f t="shared" si="17"/>
        <v>0</v>
      </c>
      <c r="AM30" s="181">
        <f>'[1]Н-юганск, СИнг,Чеус'!AP30</f>
        <v>9082.1880000000001</v>
      </c>
      <c r="AN30" s="195">
        <f t="shared" si="18"/>
        <v>64</v>
      </c>
      <c r="AO30" s="210">
        <f>'[1]Н-юганск, СИнг,Чеус'!AR30</f>
        <v>749.71999999999991</v>
      </c>
      <c r="AP30" s="195">
        <f t="shared" si="19"/>
        <v>43</v>
      </c>
      <c r="AQ30" s="210">
        <f>'[1]Н-юганск, СИнг,Чеус'!AT30</f>
        <v>1776.1759999999999</v>
      </c>
      <c r="AR30" s="195">
        <f t="shared" si="20"/>
        <v>1</v>
      </c>
      <c r="AS30" s="210">
        <f>'[1]Н-юганск, СИнг,Чеус'!AV30</f>
        <v>8485.1039999999994</v>
      </c>
      <c r="AT30" s="195">
        <f t="shared" si="21"/>
        <v>41</v>
      </c>
      <c r="AU30" s="210">
        <f>'[1]Н-юганск, СИнг,Чеус'!AX30</f>
        <v>8849.7000000000044</v>
      </c>
      <c r="AV30" s="195">
        <f t="shared" si="22"/>
        <v>11</v>
      </c>
      <c r="AW30" s="211"/>
      <c r="AX30" s="211"/>
      <c r="AY30" s="212">
        <v>1</v>
      </c>
      <c r="AZ30" s="210">
        <f>'[1]Н-юганск, СИнг,Чеус'!AZ30</f>
        <v>31060.788</v>
      </c>
      <c r="BA30" s="195">
        <f t="shared" si="23"/>
        <v>11</v>
      </c>
      <c r="BB30" s="210">
        <f>'[1]Н-юганск, СИнг,Чеус'!BB29</f>
        <v>10700.1</v>
      </c>
      <c r="BC30" s="195">
        <f t="shared" si="24"/>
        <v>0</v>
      </c>
      <c r="BD30" s="213">
        <f>'[1]Н-юганск, СИнг,Чеус'!BD30</f>
        <v>3761.8169999999996</v>
      </c>
      <c r="BE30" s="195">
        <f t="shared" si="25"/>
        <v>3</v>
      </c>
      <c r="BF30" s="147"/>
      <c r="BG30" s="214">
        <f>[1]Лемпино!C31</f>
        <v>5818.2849999999971</v>
      </c>
      <c r="BH30" s="215"/>
      <c r="BI30" s="216">
        <f>[1]Лемпино!E31</f>
        <v>108</v>
      </c>
      <c r="BJ30" s="217">
        <f t="shared" si="0"/>
        <v>978</v>
      </c>
      <c r="BK30" s="218"/>
      <c r="BL30" s="193"/>
      <c r="BM30" s="193"/>
      <c r="BN30" s="193"/>
      <c r="BO30" s="193"/>
      <c r="BP30" s="40"/>
      <c r="BQ30" s="40"/>
      <c r="BR30" s="219"/>
      <c r="BS30" s="40"/>
      <c r="BT30" s="40"/>
      <c r="BU30" s="219"/>
    </row>
    <row r="31" spans="2:73" ht="20.100000000000001" customHeight="1" thickBot="1" x14ac:dyDescent="0.3">
      <c r="B31" s="66">
        <v>2</v>
      </c>
      <c r="C31" s="156">
        <f>'[1]Н-юганск, СИнг,Чеус'!C31</f>
        <v>11648.901</v>
      </c>
      <c r="D31" s="194">
        <f t="shared" si="1"/>
        <v>66</v>
      </c>
      <c r="E31" s="158">
        <f>'[1]Н-юганск, СИнг,Чеус'!E31</f>
        <v>2963.4659999999999</v>
      </c>
      <c r="F31" s="195">
        <f t="shared" si="2"/>
        <v>0</v>
      </c>
      <c r="G31" s="147"/>
      <c r="H31" s="220">
        <f>'[1]Н-юганск, СИнг,Чеус'!J31</f>
        <v>55850.479999999996</v>
      </c>
      <c r="I31" s="195">
        <f t="shared" si="3"/>
        <v>58</v>
      </c>
      <c r="J31" s="162">
        <f>'[1]Н-юганск, СИнг,Чеус'!L31</f>
        <v>6442.4380000000001</v>
      </c>
      <c r="K31" s="195">
        <f t="shared" si="4"/>
        <v>112</v>
      </c>
      <c r="L31" s="221">
        <f>'[1]Н-юганск, СИнг,Чеус'!N31</f>
        <v>49092.579999999987</v>
      </c>
      <c r="M31" s="195">
        <f t="shared" si="5"/>
        <v>43</v>
      </c>
      <c r="N31" s="222">
        <f>'[1]Н-юганск, СИнг,Чеус'!P31</f>
        <v>15243.747999999998</v>
      </c>
      <c r="O31" s="195">
        <f>ROUND((N31-N30)*120,0)</f>
        <v>22</v>
      </c>
      <c r="P31" s="222">
        <f>'[1]Н-юганск, СИнг,Чеус'!R31</f>
        <v>1167.1510000000003</v>
      </c>
      <c r="Q31" s="195">
        <f t="shared" si="7"/>
        <v>72</v>
      </c>
      <c r="R31" s="223">
        <v>2</v>
      </c>
      <c r="S31" s="222">
        <f>'[1]Н-юганск, СИнг,Чеус'!T31</f>
        <v>8276.7000000000007</v>
      </c>
      <c r="T31" s="200">
        <f t="shared" si="8"/>
        <v>43</v>
      </c>
      <c r="U31" s="224">
        <f>'[1]Н-юганск, СИнг,Чеус'!V31</f>
        <v>22078.930000000008</v>
      </c>
      <c r="V31" s="225">
        <f t="shared" si="9"/>
        <v>58</v>
      </c>
      <c r="W31" s="226">
        <f>'[1]Н-юганск, СИнг,Чеус'!X31</f>
        <v>1150.2930000000008</v>
      </c>
      <c r="X31" s="227">
        <f t="shared" si="10"/>
        <v>22</v>
      </c>
      <c r="Y31" s="226">
        <f>'[1]Н-юганск, СИнг,Чеус'!Z31</f>
        <v>24.71</v>
      </c>
      <c r="Z31" s="227">
        <f t="shared" si="11"/>
        <v>0</v>
      </c>
      <c r="AA31" s="228">
        <f>'[1]Н-юганск, СИнг,Чеус'!AB31</f>
        <v>436.56099999999975</v>
      </c>
      <c r="AB31" s="195">
        <f t="shared" si="12"/>
        <v>22</v>
      </c>
      <c r="AC31" s="226">
        <f>'[1]Н-юганск, СИнг,Чеус'!AD31</f>
        <v>272.89</v>
      </c>
      <c r="AD31" s="229">
        <f t="shared" si="13"/>
        <v>0</v>
      </c>
      <c r="AE31" s="230">
        <f>'[1]Н-юганск, СИнг,Чеус'!AF31</f>
        <v>26336.700000000004</v>
      </c>
      <c r="AF31" s="195">
        <f t="shared" si="14"/>
        <v>22</v>
      </c>
      <c r="AG31" s="231">
        <f>'[1]Н-юганск, СИнг,Чеус'!AH31</f>
        <v>24293.019999999993</v>
      </c>
      <c r="AH31" s="195">
        <f t="shared" si="15"/>
        <v>10</v>
      </c>
      <c r="AI31" s="222">
        <f>'[1]Н-юганск, СИнг,Чеус'!AJ31</f>
        <v>54132.238000000005</v>
      </c>
      <c r="AJ31" s="195">
        <f t="shared" si="16"/>
        <v>3</v>
      </c>
      <c r="AK31" s="222">
        <f>'[1]Н-юганск, СИнг,Чеус'!AL31</f>
        <v>11657.94</v>
      </c>
      <c r="AL31" s="195">
        <f t="shared" si="17"/>
        <v>3</v>
      </c>
      <c r="AM31" s="181">
        <f>'[1]Н-юганск, СИнг,Чеус'!AP31</f>
        <v>9082.652</v>
      </c>
      <c r="AN31" s="195">
        <f t="shared" si="18"/>
        <v>56</v>
      </c>
      <c r="AO31" s="232">
        <f>'[1]Н-юганск, СИнг,Чеус'!AR31</f>
        <v>750.07999999999993</v>
      </c>
      <c r="AP31" s="195">
        <f t="shared" si="19"/>
        <v>43</v>
      </c>
      <c r="AQ31" s="232">
        <f>'[1]Н-юганск, СИнг,Чеус'!AT31</f>
        <v>1776.181</v>
      </c>
      <c r="AR31" s="195">
        <f t="shared" si="20"/>
        <v>1</v>
      </c>
      <c r="AS31" s="232">
        <f>'[1]Н-юганск, СИнг,Чеус'!AV31</f>
        <v>8485.2860000000001</v>
      </c>
      <c r="AT31" s="195">
        <f t="shared" si="21"/>
        <v>36</v>
      </c>
      <c r="AU31" s="232">
        <f>'[1]Н-юганск, СИнг,Чеус'!AX31</f>
        <v>8849.8800000000047</v>
      </c>
      <c r="AV31" s="195">
        <f t="shared" si="22"/>
        <v>11</v>
      </c>
      <c r="AW31" s="211"/>
      <c r="AX31" s="211"/>
      <c r="AY31" s="233">
        <v>2</v>
      </c>
      <c r="AZ31" s="232">
        <f>'[1]Н-юганск, СИнг,Чеус'!AZ31</f>
        <v>31060.878000000001</v>
      </c>
      <c r="BA31" s="195">
        <f t="shared" si="23"/>
        <v>11</v>
      </c>
      <c r="BB31" s="232">
        <f>'[1]Н-юганск, СИнг,Чеус'!BB30</f>
        <v>10700.1</v>
      </c>
      <c r="BC31" s="195">
        <f t="shared" si="24"/>
        <v>0</v>
      </c>
      <c r="BD31" s="234">
        <f>'[1]Н-юганск, СИнг,Чеус'!BD31</f>
        <v>3762.1669999999995</v>
      </c>
      <c r="BE31" s="195">
        <f t="shared" si="25"/>
        <v>7</v>
      </c>
      <c r="BF31" s="147"/>
      <c r="BG31" s="235">
        <f>[1]Лемпино!C32</f>
        <v>5818.3299999999972</v>
      </c>
      <c r="BH31" s="236"/>
      <c r="BI31" s="216">
        <f>[1]Лемпино!E32</f>
        <v>108</v>
      </c>
      <c r="BJ31" s="217">
        <f t="shared" si="0"/>
        <v>829</v>
      </c>
      <c r="BK31" s="218"/>
      <c r="BL31" s="237"/>
      <c r="BM31" s="193"/>
      <c r="BN31" s="193"/>
      <c r="BO31" s="193"/>
      <c r="BP31" s="40"/>
      <c r="BQ31" s="40"/>
      <c r="BR31" s="219"/>
      <c r="BS31" s="40"/>
      <c r="BT31" s="40"/>
      <c r="BU31" s="219"/>
    </row>
    <row r="32" spans="2:73" ht="16.5" thickBot="1" x14ac:dyDescent="0.3">
      <c r="B32" s="69" t="s">
        <v>111</v>
      </c>
      <c r="C32" s="238"/>
      <c r="D32" s="239">
        <f>SUM(D8:D31)</f>
        <v>1926</v>
      </c>
      <c r="E32" s="240"/>
      <c r="F32" s="241">
        <f>SUM(F8:F31)</f>
        <v>0</v>
      </c>
      <c r="G32" s="242"/>
      <c r="H32" s="243"/>
      <c r="I32" s="244">
        <f>SUM(I8:I31)</f>
        <v>1139</v>
      </c>
      <c r="J32" s="240"/>
      <c r="K32" s="241">
        <f>SUM(K8:K31)</f>
        <v>2940</v>
      </c>
      <c r="L32" s="243"/>
      <c r="M32" s="241">
        <f>SUM(M8:M31)</f>
        <v>1166</v>
      </c>
      <c r="N32" s="243"/>
      <c r="O32" s="241">
        <f>SUM(O8:O31)</f>
        <v>568</v>
      </c>
      <c r="P32" s="243"/>
      <c r="Q32" s="241">
        <f>SUM(Q8:Q31)</f>
        <v>1890</v>
      </c>
      <c r="R32" s="245"/>
      <c r="S32" s="246"/>
      <c r="T32" s="241">
        <f>SUM(T8:T31)</f>
        <v>2232</v>
      </c>
      <c r="U32" s="247"/>
      <c r="V32" s="244">
        <f>SUM(V8:V31)</f>
        <v>1125</v>
      </c>
      <c r="W32" s="248"/>
      <c r="X32" s="244">
        <f>SUM(X8:X31)</f>
        <v>408</v>
      </c>
      <c r="Y32" s="248"/>
      <c r="Z32" s="244">
        <f>SUM(Z8:Z31)</f>
        <v>0</v>
      </c>
      <c r="AA32" s="249"/>
      <c r="AB32" s="241">
        <f>SUM(AB8:AB31)</f>
        <v>408</v>
      </c>
      <c r="AC32" s="248"/>
      <c r="AD32" s="244">
        <f>SUM(AD8:AD31)</f>
        <v>0</v>
      </c>
      <c r="AE32" s="246"/>
      <c r="AF32" s="241">
        <f>SUM(AF8:AF31)</f>
        <v>482</v>
      </c>
      <c r="AG32" s="243"/>
      <c r="AH32" s="241">
        <f>SUM(AH8:AH31)</f>
        <v>423</v>
      </c>
      <c r="AI32" s="243"/>
      <c r="AJ32" s="241">
        <f>SUM(AJ8:AJ31)</f>
        <v>72</v>
      </c>
      <c r="AK32" s="243"/>
      <c r="AL32" s="241">
        <f>SUM(AL8:AL31)</f>
        <v>82</v>
      </c>
      <c r="AM32" s="240"/>
      <c r="AN32" s="241">
        <f>SUM(AN8:AN31)</f>
        <v>1538</v>
      </c>
      <c r="AO32" s="243"/>
      <c r="AP32" s="241">
        <f>SUM(AP8:AP31)</f>
        <v>1415</v>
      </c>
      <c r="AQ32" s="243"/>
      <c r="AR32" s="241">
        <f>SUM(AR8:AR31)</f>
        <v>281</v>
      </c>
      <c r="AS32" s="243"/>
      <c r="AT32" s="241">
        <f>SUM(AT8:AT31)</f>
        <v>857</v>
      </c>
      <c r="AU32" s="243"/>
      <c r="AV32" s="241">
        <f>SUM(AV8:AV31)</f>
        <v>256</v>
      </c>
      <c r="AW32" s="250"/>
      <c r="AX32" s="250"/>
      <c r="AY32" s="251"/>
      <c r="AZ32" s="243"/>
      <c r="BA32" s="241">
        <f>SUM(BA8:BA31)</f>
        <v>352</v>
      </c>
      <c r="BB32" s="243"/>
      <c r="BC32" s="241">
        <f>SUM(BC8:BC31)</f>
        <v>0</v>
      </c>
      <c r="BD32" s="243"/>
      <c r="BE32" s="241">
        <f>SUM(BE8:BE31)</f>
        <v>134</v>
      </c>
      <c r="BF32" s="242"/>
      <c r="BG32" s="252"/>
      <c r="BH32" s="253"/>
      <c r="BI32" s="245">
        <f>SUM(BI8:BI31)</f>
        <v>2705</v>
      </c>
      <c r="BJ32" s="254">
        <f t="shared" si="0"/>
        <v>22399</v>
      </c>
      <c r="BK32" s="255"/>
      <c r="BL32" s="36"/>
      <c r="BM32" s="36"/>
      <c r="BN32" s="36"/>
      <c r="BO32" s="36"/>
      <c r="BP32" s="37"/>
      <c r="BQ32" s="40"/>
      <c r="BR32" s="40"/>
      <c r="BS32" s="40"/>
      <c r="BT32" s="40"/>
      <c r="BU32" s="40"/>
    </row>
    <row r="33" spans="2:63" ht="24.75" customHeight="1" x14ac:dyDescent="0.25">
      <c r="C33" s="74"/>
      <c r="D33" s="256"/>
      <c r="E33" s="257"/>
      <c r="F33" s="256"/>
      <c r="H33" s="74"/>
      <c r="I33" s="256"/>
      <c r="J33" s="258"/>
      <c r="K33" s="256"/>
      <c r="L33" s="258"/>
      <c r="M33" s="256"/>
      <c r="N33" s="258"/>
      <c r="O33" s="256"/>
      <c r="P33" s="258"/>
      <c r="Q33" s="256"/>
      <c r="S33" s="258"/>
      <c r="T33" s="256"/>
      <c r="U33" s="258"/>
      <c r="V33" s="256"/>
      <c r="W33" s="256"/>
      <c r="X33" s="256"/>
      <c r="Y33" s="256"/>
      <c r="Z33" s="256"/>
      <c r="AA33" s="256"/>
      <c r="AB33" s="256"/>
      <c r="AC33" s="256"/>
      <c r="AD33" s="256"/>
      <c r="AE33" s="258"/>
      <c r="AF33" s="256"/>
      <c r="AG33" s="258"/>
      <c r="AH33" s="256"/>
      <c r="AI33" s="258"/>
      <c r="AJ33" s="256"/>
      <c r="AK33" s="258"/>
      <c r="AL33" s="256"/>
      <c r="AM33" s="74"/>
      <c r="AN33" s="259"/>
      <c r="AO33" s="260"/>
      <c r="AP33" s="259"/>
      <c r="AQ33" s="260"/>
      <c r="AR33" s="259"/>
      <c r="AS33" s="260"/>
      <c r="AT33" s="259"/>
      <c r="AU33" s="260"/>
      <c r="AV33" s="259"/>
      <c r="AW33" s="259"/>
      <c r="AX33" s="259"/>
      <c r="AZ33" s="260"/>
      <c r="BA33" s="259"/>
      <c r="BB33" s="260"/>
      <c r="BC33" s="259"/>
      <c r="BD33" s="261"/>
      <c r="BE33" s="259"/>
      <c r="BI33" s="262"/>
      <c r="BJ33" s="263" t="s">
        <v>15</v>
      </c>
      <c r="BK33" s="264">
        <f>SUM(BJ8:BJ31)/24</f>
        <v>933.29166666666663</v>
      </c>
    </row>
    <row r="34" spans="2:63" s="40" customFormat="1" ht="15.75" x14ac:dyDescent="0.25">
      <c r="C34" s="74"/>
      <c r="D34" s="256"/>
      <c r="E34" s="257"/>
      <c r="F34" s="256"/>
      <c r="G34" s="265"/>
      <c r="H34" s="74"/>
      <c r="I34" s="256"/>
      <c r="J34" s="266"/>
      <c r="K34" s="256"/>
      <c r="L34" s="266"/>
      <c r="M34" s="256"/>
      <c r="N34" s="266"/>
      <c r="O34" s="256"/>
      <c r="P34" s="266"/>
      <c r="Q34" s="256"/>
      <c r="S34" s="266"/>
      <c r="T34" s="256"/>
      <c r="U34" s="266"/>
      <c r="V34" s="256"/>
      <c r="W34" s="256"/>
      <c r="X34" s="256"/>
      <c r="Y34" s="256"/>
      <c r="Z34" s="256"/>
      <c r="AA34" s="256"/>
      <c r="AB34" s="256"/>
      <c r="AC34" s="256"/>
      <c r="AD34" s="256"/>
      <c r="AE34" s="266"/>
      <c r="AF34" s="256"/>
      <c r="AG34" s="266"/>
      <c r="AH34" s="256"/>
      <c r="AI34" s="266"/>
      <c r="AJ34" s="256"/>
      <c r="AK34" s="266"/>
      <c r="AL34" s="256"/>
      <c r="AM34" s="74"/>
      <c r="AN34" s="259"/>
      <c r="AO34" s="267"/>
      <c r="AP34" s="259"/>
      <c r="AQ34" s="267"/>
      <c r="AR34" s="259"/>
      <c r="AS34" s="267"/>
      <c r="AT34" s="259"/>
      <c r="AU34" s="267"/>
      <c r="AV34" s="259"/>
      <c r="AW34" s="259"/>
      <c r="AX34" s="259"/>
      <c r="AZ34" s="267"/>
      <c r="BA34" s="259"/>
      <c r="BB34" s="267"/>
      <c r="BC34" s="259"/>
      <c r="BD34" s="268"/>
      <c r="BE34" s="259"/>
      <c r="BF34" s="269"/>
      <c r="BI34" s="262"/>
      <c r="BJ34" s="77" t="s">
        <v>16</v>
      </c>
      <c r="BK34" s="270">
        <f>MAX(BJ8:BJ31)</f>
        <v>1184</v>
      </c>
    </row>
    <row r="35" spans="2:63" s="40" customFormat="1" ht="15.75" x14ac:dyDescent="0.25">
      <c r="C35" s="84"/>
      <c r="D35" s="271"/>
      <c r="E35" s="272"/>
      <c r="F35" s="271"/>
      <c r="G35" s="265"/>
      <c r="H35" s="84"/>
      <c r="I35" s="271"/>
      <c r="J35" s="266"/>
      <c r="K35" s="271"/>
      <c r="L35" s="266"/>
      <c r="M35" s="271"/>
      <c r="N35" s="266"/>
      <c r="O35" s="271"/>
      <c r="P35" s="266"/>
      <c r="Q35" s="271"/>
      <c r="S35" s="266"/>
      <c r="T35" s="271"/>
      <c r="U35" s="266"/>
      <c r="V35" s="271"/>
      <c r="W35" s="271"/>
      <c r="X35" s="271"/>
      <c r="Y35" s="271"/>
      <c r="Z35" s="271"/>
      <c r="AA35" s="271"/>
      <c r="AB35" s="271"/>
      <c r="AC35" s="271"/>
      <c r="AD35" s="271"/>
      <c r="AE35" s="266"/>
      <c r="AF35" s="271"/>
      <c r="AG35" s="266"/>
      <c r="AH35" s="271"/>
      <c r="AI35" s="266"/>
      <c r="AJ35" s="271"/>
      <c r="AK35" s="266"/>
      <c r="AL35" s="271"/>
      <c r="AM35" s="84"/>
      <c r="AN35" s="273"/>
      <c r="AO35" s="267"/>
      <c r="AP35" s="273"/>
      <c r="AQ35" s="267"/>
      <c r="AR35" s="273"/>
      <c r="AS35" s="267"/>
      <c r="AT35" s="273"/>
      <c r="AU35" s="267"/>
      <c r="AV35" s="273"/>
      <c r="AW35" s="273"/>
      <c r="AX35" s="273"/>
      <c r="AZ35" s="267"/>
      <c r="BA35" s="273"/>
      <c r="BB35" s="267"/>
      <c r="BC35" s="273"/>
      <c r="BD35" s="268"/>
      <c r="BE35" s="273"/>
      <c r="BF35" s="269"/>
      <c r="BI35" s="274"/>
      <c r="BJ35" s="80" t="s">
        <v>17</v>
      </c>
      <c r="BK35" s="275">
        <f>BK33/BK34</f>
        <v>0.78825309684684686</v>
      </c>
    </row>
    <row r="36" spans="2:63" hidden="1" x14ac:dyDescent="0.2">
      <c r="G36" s="45"/>
    </row>
    <row r="37" spans="2:63" hidden="1" x14ac:dyDescent="0.2">
      <c r="G37" s="45"/>
    </row>
    <row r="38" spans="2:63" ht="66.75" hidden="1" customHeight="1" x14ac:dyDescent="0.2">
      <c r="G38" s="45"/>
    </row>
    <row r="39" spans="2:63" ht="15.75" hidden="1" customHeight="1" x14ac:dyDescent="0.25">
      <c r="B39" s="87" t="s">
        <v>112</v>
      </c>
      <c r="D39" s="40"/>
      <c r="E39" s="48"/>
      <c r="F39" s="276"/>
      <c r="G39" s="277"/>
      <c r="K39" s="87"/>
      <c r="L39" s="87" t="s">
        <v>112</v>
      </c>
      <c r="M39" s="87"/>
      <c r="O39" s="40"/>
      <c r="P39" s="48"/>
      <c r="Q39" s="276"/>
      <c r="R39" s="87" t="s">
        <v>112</v>
      </c>
      <c r="S39" s="278"/>
      <c r="T39" s="278" t="s">
        <v>113</v>
      </c>
      <c r="U39" s="278"/>
      <c r="AR39" s="87" t="s">
        <v>112</v>
      </c>
      <c r="AS39" s="87"/>
      <c r="AU39" s="40"/>
      <c r="AV39" s="48"/>
      <c r="AW39" s="40"/>
      <c r="AX39" s="40"/>
      <c r="AY39" s="87" t="s">
        <v>112</v>
      </c>
      <c r="AZ39" s="276"/>
      <c r="BA39" s="278"/>
      <c r="BB39" s="278" t="s">
        <v>113</v>
      </c>
      <c r="BC39" s="278"/>
      <c r="BE39" s="122"/>
      <c r="BF39" s="122"/>
      <c r="BG39" s="122"/>
      <c r="BH39" s="122"/>
      <c r="BI39" s="122"/>
    </row>
    <row r="40" spans="2:63" hidden="1" x14ac:dyDescent="0.2">
      <c r="D40" s="279"/>
      <c r="E40" s="280" t="s">
        <v>114</v>
      </c>
      <c r="F40" s="280"/>
      <c r="G40" s="277"/>
      <c r="O40" s="279"/>
      <c r="P40" s="280" t="s">
        <v>114</v>
      </c>
      <c r="Q40" s="280"/>
      <c r="AU40" s="279"/>
      <c r="AV40" s="280" t="s">
        <v>114</v>
      </c>
      <c r="AW40" s="280"/>
      <c r="AX40" s="280"/>
      <c r="AY40" s="280"/>
      <c r="AZ40" s="280"/>
      <c r="BE40" s="122"/>
      <c r="BF40" s="122"/>
      <c r="BG40" s="40"/>
      <c r="BH40" s="40"/>
      <c r="BI40" s="40"/>
    </row>
    <row r="41" spans="2:63" x14ac:dyDescent="0.2">
      <c r="G41" s="265"/>
      <c r="AZ41" s="40"/>
      <c r="BA41" s="40"/>
      <c r="BB41" s="40"/>
      <c r="BC41" s="40"/>
      <c r="BD41" s="40"/>
      <c r="BE41" s="40"/>
      <c r="BF41" s="269"/>
      <c r="BG41" s="40"/>
      <c r="BH41" s="40"/>
      <c r="BI41" s="40"/>
    </row>
    <row r="42" spans="2:63" ht="12.75" hidden="1" customHeight="1" x14ac:dyDescent="0.2">
      <c r="G42" s="265"/>
      <c r="AZ42" s="40"/>
      <c r="BA42" s="40"/>
      <c r="BB42" s="40"/>
      <c r="BC42" s="40"/>
      <c r="BD42" s="40"/>
      <c r="BE42" s="40"/>
      <c r="BF42" s="269"/>
      <c r="BG42" s="40"/>
      <c r="BH42" s="40"/>
      <c r="BI42" s="40"/>
    </row>
    <row r="43" spans="2:63" ht="12.75" hidden="1" customHeight="1" x14ac:dyDescent="0.2">
      <c r="G43" s="45"/>
    </row>
    <row r="44" spans="2:63" ht="12.75" hidden="1" customHeight="1" x14ac:dyDescent="0.2">
      <c r="G44" s="45"/>
    </row>
    <row r="45" spans="2:63" x14ac:dyDescent="0.2">
      <c r="G45" s="45"/>
    </row>
    <row r="46" spans="2:63" x14ac:dyDescent="0.2">
      <c r="G46" s="45"/>
      <c r="AZ46" s="91" t="s">
        <v>18</v>
      </c>
      <c r="BA46" s="91"/>
      <c r="BB46" s="91"/>
      <c r="BC46" s="91"/>
      <c r="BF46" s="91"/>
      <c r="BG46" s="91"/>
      <c r="BH46" s="91" t="s">
        <v>115</v>
      </c>
      <c r="BI46" s="91"/>
    </row>
    <row r="47" spans="2:63" x14ac:dyDescent="0.2">
      <c r="G47" s="45"/>
      <c r="AZ47" s="41" t="s">
        <v>20</v>
      </c>
      <c r="BA47" s="41"/>
      <c r="BB47" s="41"/>
      <c r="BF47" s="1"/>
      <c r="BH47" s="91" t="s">
        <v>116</v>
      </c>
      <c r="BI47" s="91"/>
      <c r="BJ47" s="91"/>
      <c r="BK47" s="91"/>
    </row>
    <row r="48" spans="2:63" x14ac:dyDescent="0.2">
      <c r="G48" s="45"/>
    </row>
    <row r="49" spans="7:62" x14ac:dyDescent="0.2">
      <c r="G49" s="265"/>
      <c r="AZ49" s="48"/>
      <c r="BA49" s="48"/>
      <c r="BB49" s="48"/>
      <c r="BE49" s="40"/>
      <c r="BF49" s="269"/>
      <c r="BG49" s="40"/>
      <c r="BH49" s="48"/>
      <c r="BI49" s="48"/>
      <c r="BJ49" s="48"/>
    </row>
    <row r="50" spans="7:62" x14ac:dyDescent="0.2">
      <c r="G50" s="45"/>
    </row>
    <row r="51" spans="7:62" x14ac:dyDescent="0.2">
      <c r="G51" s="45"/>
    </row>
  </sheetData>
  <mergeCells count="76">
    <mergeCell ref="BJ30:BK30"/>
    <mergeCell ref="BJ31:BK31"/>
    <mergeCell ref="B32:C32"/>
    <mergeCell ref="BG32:BH32"/>
    <mergeCell ref="BJ32:BK32"/>
    <mergeCell ref="E40:F40"/>
    <mergeCell ref="P40:Q40"/>
    <mergeCell ref="AV40:AZ40"/>
    <mergeCell ref="BJ24:BK24"/>
    <mergeCell ref="BJ25:BK25"/>
    <mergeCell ref="BJ26:BK26"/>
    <mergeCell ref="BJ27:BK27"/>
    <mergeCell ref="BJ28:BK28"/>
    <mergeCell ref="BJ29:BK29"/>
    <mergeCell ref="BJ18:BK18"/>
    <mergeCell ref="BJ19:BK19"/>
    <mergeCell ref="BJ20:BK20"/>
    <mergeCell ref="BJ21:BK21"/>
    <mergeCell ref="BJ22:BK22"/>
    <mergeCell ref="BJ23:BK23"/>
    <mergeCell ref="BJ12:BK12"/>
    <mergeCell ref="BJ13:BK13"/>
    <mergeCell ref="BJ14:BK14"/>
    <mergeCell ref="BJ15:BK15"/>
    <mergeCell ref="BJ16:BK16"/>
    <mergeCell ref="BJ17:BK17"/>
    <mergeCell ref="AZ5:BA5"/>
    <mergeCell ref="BB5:BC5"/>
    <mergeCell ref="BD5:BE5"/>
    <mergeCell ref="BH5:BH6"/>
    <mergeCell ref="BH7:BH31"/>
    <mergeCell ref="BJ7:BK7"/>
    <mergeCell ref="BJ8:BK8"/>
    <mergeCell ref="BJ9:BK9"/>
    <mergeCell ref="BJ10:BK10"/>
    <mergeCell ref="BJ11:BK11"/>
    <mergeCell ref="AK5:AL5"/>
    <mergeCell ref="AM5:AN5"/>
    <mergeCell ref="AO5:AP5"/>
    <mergeCell ref="AQ5:AR5"/>
    <mergeCell ref="AS5:AT5"/>
    <mergeCell ref="AU5:AV5"/>
    <mergeCell ref="Y5:Z5"/>
    <mergeCell ref="AA5:AB5"/>
    <mergeCell ref="AC5:AD5"/>
    <mergeCell ref="AE5:AF5"/>
    <mergeCell ref="AG5:AH5"/>
    <mergeCell ref="AI5:AJ5"/>
    <mergeCell ref="AY4:AY6"/>
    <mergeCell ref="AZ4:BE4"/>
    <mergeCell ref="BG4:BI4"/>
    <mergeCell ref="BJ4:BK6"/>
    <mergeCell ref="C5:D5"/>
    <mergeCell ref="E5:F5"/>
    <mergeCell ref="H5:I5"/>
    <mergeCell ref="J5:K5"/>
    <mergeCell ref="L5:M5"/>
    <mergeCell ref="N5:O5"/>
    <mergeCell ref="B4:B6"/>
    <mergeCell ref="C4:F4"/>
    <mergeCell ref="H4:Q4"/>
    <mergeCell ref="R4:R6"/>
    <mergeCell ref="S4:AL4"/>
    <mergeCell ref="AM4:AV4"/>
    <mergeCell ref="P5:Q5"/>
    <mergeCell ref="S5:T5"/>
    <mergeCell ref="U5:V5"/>
    <mergeCell ref="W5:X5"/>
    <mergeCell ref="B1:Q1"/>
    <mergeCell ref="R1:AG1"/>
    <mergeCell ref="AH1:AV1"/>
    <mergeCell ref="AW1:BM1"/>
    <mergeCell ref="BN1:BU1"/>
    <mergeCell ref="B2:Q2"/>
    <mergeCell ref="AW2:BM2"/>
    <mergeCell ref="BN2:BU2"/>
  </mergeCells>
  <printOptions horizontalCentered="1"/>
  <pageMargins left="0" right="0" top="0.41" bottom="0.16" header="0.51181102362204722" footer="0.16"/>
  <pageSetup paperSize="9" scale="73" fitToWidth="0" orientation="landscape" horizontalDpi="1200" verticalDpi="1200" r:id="rId1"/>
  <headerFooter alignWithMargins="0"/>
  <colBreaks count="4" manualBreakCount="4">
    <brk id="17" max="43" man="1"/>
    <brk id="33" max="43" man="1"/>
    <brk id="48" max="43" man="1"/>
    <brk id="65" max="49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I52"/>
  <sheetViews>
    <sheetView view="pageBreakPreview" zoomScale="83" zoomScaleNormal="83" workbookViewId="0">
      <pane xSplit="1" topLeftCell="D1" activePane="topRight" state="frozenSplit"/>
      <selection activeCell="AW45" sqref="AW45"/>
      <selection pane="topRight" activeCell="D4" sqref="D4"/>
    </sheetView>
  </sheetViews>
  <sheetFormatPr defaultRowHeight="12.75" x14ac:dyDescent="0.2"/>
  <cols>
    <col min="1" max="1" width="12.42578125" style="1" hidden="1" customWidth="1"/>
    <col min="2" max="3" width="13.28515625" style="1" hidden="1" customWidth="1"/>
    <col min="4" max="4" width="13.28515625" style="265" customWidth="1"/>
    <col min="5" max="8" width="27.28515625" style="1" customWidth="1"/>
    <col min="9" max="16384" width="9.140625" style="1"/>
  </cols>
  <sheetData>
    <row r="1" spans="1:8" ht="6.75" customHeight="1" x14ac:dyDescent="0.2"/>
    <row r="2" spans="1:8" ht="49.5" customHeight="1" x14ac:dyDescent="0.25">
      <c r="D2" s="2" t="s">
        <v>117</v>
      </c>
      <c r="E2" s="2"/>
      <c r="F2" s="2"/>
      <c r="G2" s="2"/>
      <c r="H2" s="2"/>
    </row>
    <row r="3" spans="1:8" ht="15.75" x14ac:dyDescent="0.25">
      <c r="D3" s="281" t="str">
        <f>Каркат.!B3</f>
        <v>21 - 22 июня 2017г.</v>
      </c>
      <c r="E3" s="281"/>
      <c r="F3" s="281"/>
      <c r="G3" s="281"/>
      <c r="H3" s="281"/>
    </row>
    <row r="4" spans="1:8" ht="9.75" customHeight="1" x14ac:dyDescent="0.2"/>
    <row r="5" spans="1:8" s="47" customFormat="1" ht="9" customHeight="1" thickBot="1" x14ac:dyDescent="0.3">
      <c r="D5" s="282"/>
    </row>
    <row r="6" spans="1:8" s="47" customFormat="1" ht="66" customHeight="1" thickBot="1" x14ac:dyDescent="0.3">
      <c r="A6" s="283"/>
      <c r="B6" s="283"/>
      <c r="C6" s="284"/>
      <c r="D6" s="39"/>
      <c r="E6" s="16" t="s">
        <v>118</v>
      </c>
      <c r="F6" s="16" t="s">
        <v>27</v>
      </c>
      <c r="G6" s="153" t="s">
        <v>48</v>
      </c>
      <c r="H6" s="285" t="s">
        <v>119</v>
      </c>
    </row>
    <row r="7" spans="1:8" s="290" customFormat="1" ht="25.5" customHeight="1" thickBot="1" x14ac:dyDescent="0.3">
      <c r="A7" s="286" t="s">
        <v>120</v>
      </c>
      <c r="B7" s="286" t="s">
        <v>121</v>
      </c>
      <c r="C7" s="287" t="s">
        <v>122</v>
      </c>
      <c r="D7" s="142"/>
      <c r="E7" s="288" t="s">
        <v>12</v>
      </c>
      <c r="F7" s="288" t="s">
        <v>12</v>
      </c>
      <c r="G7" s="288" t="s">
        <v>12</v>
      </c>
      <c r="H7" s="289" t="s">
        <v>12</v>
      </c>
    </row>
    <row r="8" spans="1:8" s="290" customFormat="1" ht="48.75" customHeight="1" thickBot="1" x14ac:dyDescent="0.3">
      <c r="A8" s="291" t="s">
        <v>123</v>
      </c>
      <c r="B8" s="291" t="s">
        <v>123</v>
      </c>
      <c r="C8" s="292" t="s">
        <v>123</v>
      </c>
      <c r="D8" s="142"/>
      <c r="E8" s="293" t="s">
        <v>123</v>
      </c>
      <c r="F8" s="293" t="s">
        <v>123</v>
      </c>
      <c r="G8" s="294" t="s">
        <v>123</v>
      </c>
      <c r="H8" s="289" t="s">
        <v>123</v>
      </c>
    </row>
    <row r="9" spans="1:8" s="299" customFormat="1" ht="18" customHeight="1" x14ac:dyDescent="0.25">
      <c r="A9" s="295"/>
      <c r="B9" s="296"/>
      <c r="C9" s="297"/>
      <c r="D9" s="193"/>
      <c r="E9" s="60"/>
      <c r="F9" s="60"/>
      <c r="G9" s="186"/>
      <c r="H9" s="298"/>
    </row>
    <row r="10" spans="1:8" s="299" customFormat="1" ht="18" customHeight="1" x14ac:dyDescent="0.2">
      <c r="A10" s="300" t="e">
        <f>#REF!+#REF!+#REF!</f>
        <v>#REF!</v>
      </c>
      <c r="B10" s="214" t="e">
        <f>#REF!+#REF!+#REF!</f>
        <v>#REF!</v>
      </c>
      <c r="C10" s="301" t="e">
        <f>#REF!+#REF!+#REF!</f>
        <v>#REF!</v>
      </c>
      <c r="D10" s="302"/>
      <c r="E10" s="303">
        <f>'[1]Расчет ТЭ'!K9</f>
        <v>3214.77</v>
      </c>
      <c r="F10" s="303">
        <f>[1]Каркат.!I8</f>
        <v>211</v>
      </c>
      <c r="G10" s="304">
        <f>[1]ЭН!BJ8</f>
        <v>547</v>
      </c>
      <c r="H10" s="305">
        <f>E10+F10+G10</f>
        <v>3972.77</v>
      </c>
    </row>
    <row r="11" spans="1:8" s="299" customFormat="1" ht="18" customHeight="1" x14ac:dyDescent="0.2">
      <c r="A11" s="300" t="e">
        <f>#REF!+#REF!+#REF!</f>
        <v>#REF!</v>
      </c>
      <c r="B11" s="214" t="e">
        <f>#REF!+#REF!+#REF!</f>
        <v>#REF!</v>
      </c>
      <c r="C11" s="301" t="e">
        <f>#REF!+#REF!+#REF!</f>
        <v>#REF!</v>
      </c>
      <c r="D11" s="302"/>
      <c r="E11" s="303">
        <f>'[1]Расчет ТЭ'!K10</f>
        <v>3178.76</v>
      </c>
      <c r="F11" s="303">
        <f>[1]Каркат.!I9</f>
        <v>195</v>
      </c>
      <c r="G11" s="304">
        <f>[1]ЭН!BJ9</f>
        <v>491</v>
      </c>
      <c r="H11" s="305">
        <f t="shared" ref="H11:H33" si="0">E11+F11+G11</f>
        <v>3864.76</v>
      </c>
    </row>
    <row r="12" spans="1:8" s="299" customFormat="1" ht="18" customHeight="1" x14ac:dyDescent="0.2">
      <c r="A12" s="300" t="e">
        <f>#REF!+#REF!+#REF!</f>
        <v>#REF!</v>
      </c>
      <c r="B12" s="214" t="e">
        <f>#REF!+#REF!+#REF!</f>
        <v>#REF!</v>
      </c>
      <c r="C12" s="301" t="e">
        <f>#REF!+#REF!+#REF!</f>
        <v>#REF!</v>
      </c>
      <c r="D12" s="302"/>
      <c r="E12" s="303">
        <f>'[1]Расчет ТЭ'!K11</f>
        <v>3435.33</v>
      </c>
      <c r="F12" s="303">
        <f>[1]Каркат.!I10</f>
        <v>195</v>
      </c>
      <c r="G12" s="304">
        <f>[1]ЭН!BJ10</f>
        <v>496</v>
      </c>
      <c r="H12" s="305">
        <f t="shared" si="0"/>
        <v>4126.33</v>
      </c>
    </row>
    <row r="13" spans="1:8" s="299" customFormat="1" ht="18" customHeight="1" x14ac:dyDescent="0.2">
      <c r="A13" s="300" t="e">
        <f>#REF!+#REF!+#REF!</f>
        <v>#REF!</v>
      </c>
      <c r="B13" s="214" t="e">
        <f>#REF!+#REF!+#REF!</f>
        <v>#REF!</v>
      </c>
      <c r="C13" s="301" t="e">
        <f>#REF!+#REF!+#REF!</f>
        <v>#REF!</v>
      </c>
      <c r="D13" s="302"/>
      <c r="E13" s="303">
        <f>'[1]Расчет ТЭ'!K12</f>
        <v>3932.96</v>
      </c>
      <c r="F13" s="303">
        <f>[1]Каркат.!I11</f>
        <v>219</v>
      </c>
      <c r="G13" s="304">
        <f>[1]ЭН!BJ11</f>
        <v>519</v>
      </c>
      <c r="H13" s="305">
        <f t="shared" si="0"/>
        <v>4670.96</v>
      </c>
    </row>
    <row r="14" spans="1:8" s="299" customFormat="1" ht="18" customHeight="1" x14ac:dyDescent="0.2">
      <c r="A14" s="300" t="e">
        <f>#REF!+#REF!+#REF!</f>
        <v>#REF!</v>
      </c>
      <c r="B14" s="214" t="e">
        <f>#REF!+#REF!+#REF!</f>
        <v>#REF!</v>
      </c>
      <c r="C14" s="301" t="e">
        <f>#REF!+#REF!+#REF!</f>
        <v>#REF!</v>
      </c>
      <c r="D14" s="302"/>
      <c r="E14" s="303">
        <f>'[1]Расчет ТЭ'!K13</f>
        <v>4246.88</v>
      </c>
      <c r="F14" s="303">
        <f>[1]Каркат.!I12</f>
        <v>283</v>
      </c>
      <c r="G14" s="304">
        <f>[1]ЭН!BJ12</f>
        <v>781</v>
      </c>
      <c r="H14" s="305">
        <f t="shared" si="0"/>
        <v>5310.88</v>
      </c>
    </row>
    <row r="15" spans="1:8" s="299" customFormat="1" ht="18" customHeight="1" x14ac:dyDescent="0.2">
      <c r="A15" s="300" t="e">
        <f>#REF!+#REF!+#REF!</f>
        <v>#REF!</v>
      </c>
      <c r="B15" s="214" t="e">
        <f>#REF!+#REF!+#REF!</f>
        <v>#REF!</v>
      </c>
      <c r="C15" s="301" t="e">
        <f>#REF!+#REF!+#REF!</f>
        <v>#REF!</v>
      </c>
      <c r="D15" s="302"/>
      <c r="E15" s="303">
        <f>'[1]Расчет ТЭ'!K14</f>
        <v>4725.21</v>
      </c>
      <c r="F15" s="303">
        <f>[1]Каркат.!I13</f>
        <v>394</v>
      </c>
      <c r="G15" s="304">
        <f>[1]ЭН!BJ13</f>
        <v>971</v>
      </c>
      <c r="H15" s="305">
        <f t="shared" si="0"/>
        <v>6090.21</v>
      </c>
    </row>
    <row r="16" spans="1:8" s="299" customFormat="1" ht="18" customHeight="1" x14ac:dyDescent="0.2">
      <c r="A16" s="300" t="e">
        <f>#REF!+#REF!+#REF!</f>
        <v>#REF!</v>
      </c>
      <c r="B16" s="214" t="e">
        <f>#REF!+#REF!+#REF!</f>
        <v>#REF!</v>
      </c>
      <c r="C16" s="301" t="e">
        <f>#REF!+#REF!+#REF!</f>
        <v>#REF!</v>
      </c>
      <c r="D16" s="302"/>
      <c r="E16" s="303">
        <f>'[1]Расчет ТЭ'!K15</f>
        <v>5147.3599999999997</v>
      </c>
      <c r="F16" s="303">
        <f>[1]Каркат.!I14</f>
        <v>399</v>
      </c>
      <c r="G16" s="304">
        <f>[1]ЭН!BJ14</f>
        <v>1045</v>
      </c>
      <c r="H16" s="305">
        <f t="shared" si="0"/>
        <v>6591.36</v>
      </c>
    </row>
    <row r="17" spans="1:8" s="299" customFormat="1" ht="18" customHeight="1" x14ac:dyDescent="0.2">
      <c r="A17" s="300" t="e">
        <f>#REF!+#REF!+#REF!</f>
        <v>#REF!</v>
      </c>
      <c r="B17" s="214" t="e">
        <f>#REF!+#REF!+#REF!</f>
        <v>#REF!</v>
      </c>
      <c r="C17" s="301" t="e">
        <f>#REF!+#REF!+#REF!</f>
        <v>#REF!</v>
      </c>
      <c r="D17" s="302"/>
      <c r="E17" s="303">
        <f>'[1]Расчет ТЭ'!K16</f>
        <v>5258.72</v>
      </c>
      <c r="F17" s="303">
        <f>[1]Каркат.!I15</f>
        <v>416</v>
      </c>
      <c r="G17" s="304">
        <f>[1]ЭН!BJ15</f>
        <v>994</v>
      </c>
      <c r="H17" s="305">
        <f t="shared" si="0"/>
        <v>6668.72</v>
      </c>
    </row>
    <row r="18" spans="1:8" s="299" customFormat="1" ht="18" customHeight="1" x14ac:dyDescent="0.2">
      <c r="A18" s="300" t="e">
        <f>#REF!+#REF!+#REF!</f>
        <v>#REF!</v>
      </c>
      <c r="B18" s="214" t="e">
        <f>#REF!+#REF!+#REF!</f>
        <v>#REF!</v>
      </c>
      <c r="C18" s="301" t="e">
        <f>#REF!+#REF!+#REF!</f>
        <v>#REF!</v>
      </c>
      <c r="D18" s="302"/>
      <c r="E18" s="303">
        <f>'[1]Расчет ТЭ'!K17</f>
        <v>5386.89</v>
      </c>
      <c r="F18" s="303">
        <f>[1]Каркат.!I16</f>
        <v>433</v>
      </c>
      <c r="G18" s="304">
        <f>[1]ЭН!BJ16</f>
        <v>989</v>
      </c>
      <c r="H18" s="305">
        <f t="shared" si="0"/>
        <v>6808.89</v>
      </c>
    </row>
    <row r="19" spans="1:8" s="299" customFormat="1" ht="18" customHeight="1" x14ac:dyDescent="0.2">
      <c r="A19" s="300" t="e">
        <f>#REF!+#REF!+#REF!</f>
        <v>#REF!</v>
      </c>
      <c r="B19" s="214" t="e">
        <f>#REF!+#REF!+#REF!</f>
        <v>#REF!</v>
      </c>
      <c r="C19" s="301" t="e">
        <f>#REF!+#REF!+#REF!</f>
        <v>#REF!</v>
      </c>
      <c r="D19" s="302"/>
      <c r="E19" s="303">
        <f>'[1]Расчет ТЭ'!K18</f>
        <v>5441.48</v>
      </c>
      <c r="F19" s="303">
        <f>[1]Каркат.!I17</f>
        <v>403</v>
      </c>
      <c r="G19" s="304">
        <f>[1]ЭН!BJ17</f>
        <v>1070</v>
      </c>
      <c r="H19" s="305">
        <f t="shared" si="0"/>
        <v>6914.48</v>
      </c>
    </row>
    <row r="20" spans="1:8" s="299" customFormat="1" ht="18" customHeight="1" x14ac:dyDescent="0.2">
      <c r="A20" s="300" t="e">
        <f>#REF!+#REF!+#REF!</f>
        <v>#REF!</v>
      </c>
      <c r="B20" s="214" t="e">
        <f>#REF!+#REF!+#REF!</f>
        <v>#REF!</v>
      </c>
      <c r="C20" s="301" t="e">
        <f>#REF!+#REF!+#REF!</f>
        <v>#REF!</v>
      </c>
      <c r="D20" s="302"/>
      <c r="E20" s="303">
        <f>'[1]Расчет ТЭ'!K19</f>
        <v>5371.88</v>
      </c>
      <c r="F20" s="303">
        <f>[1]Каркат.!I18</f>
        <v>407</v>
      </c>
      <c r="G20" s="304">
        <f>[1]ЭН!BJ18</f>
        <v>1033</v>
      </c>
      <c r="H20" s="305">
        <f t="shared" si="0"/>
        <v>6811.88</v>
      </c>
    </row>
    <row r="21" spans="1:8" s="299" customFormat="1" ht="18" customHeight="1" x14ac:dyDescent="0.2">
      <c r="A21" s="300" t="e">
        <f>#REF!+#REF!+#REF!</f>
        <v>#REF!</v>
      </c>
      <c r="B21" s="214" t="e">
        <f>#REF!+#REF!+#REF!</f>
        <v>#REF!</v>
      </c>
      <c r="C21" s="301" t="e">
        <f>#REF!+#REF!+#REF!</f>
        <v>#REF!</v>
      </c>
      <c r="D21" s="302"/>
      <c r="E21" s="303">
        <f>'[1]Расчет ТЭ'!K20</f>
        <v>5241.8</v>
      </c>
      <c r="F21" s="303">
        <f>[1]Каркат.!I19</f>
        <v>372</v>
      </c>
      <c r="G21" s="304">
        <f>[1]ЭН!BJ19</f>
        <v>1087</v>
      </c>
      <c r="H21" s="305">
        <f t="shared" si="0"/>
        <v>6700.8</v>
      </c>
    </row>
    <row r="22" spans="1:8" s="299" customFormat="1" ht="18" customHeight="1" x14ac:dyDescent="0.2">
      <c r="A22" s="300" t="e">
        <f>#REF!+#REF!+#REF!</f>
        <v>#REF!</v>
      </c>
      <c r="B22" s="214" t="e">
        <f>#REF!+#REF!+#REF!</f>
        <v>#REF!</v>
      </c>
      <c r="C22" s="301" t="e">
        <f>#REF!+#REF!+#REF!</f>
        <v>#REF!</v>
      </c>
      <c r="D22" s="302"/>
      <c r="E22" s="303">
        <f>'[1]Расчет ТЭ'!K21</f>
        <v>5138.6099999999997</v>
      </c>
      <c r="F22" s="303">
        <f>[1]Каркат.!I20</f>
        <v>342</v>
      </c>
      <c r="G22" s="304">
        <f>[1]ЭН!BJ20</f>
        <v>931</v>
      </c>
      <c r="H22" s="305">
        <f t="shared" si="0"/>
        <v>6411.61</v>
      </c>
    </row>
    <row r="23" spans="1:8" s="299" customFormat="1" ht="18" customHeight="1" x14ac:dyDescent="0.2">
      <c r="A23" s="300" t="e">
        <f>#REF!+#REF!+#REF!</f>
        <v>#REF!</v>
      </c>
      <c r="B23" s="214" t="e">
        <f>#REF!+#REF!+#REF!</f>
        <v>#REF!</v>
      </c>
      <c r="C23" s="301" t="e">
        <f>#REF!+#REF!+#REF!</f>
        <v>#REF!</v>
      </c>
      <c r="D23" s="302"/>
      <c r="E23" s="303">
        <f>'[1]Расчет ТЭ'!K22</f>
        <v>5191.5200000000004</v>
      </c>
      <c r="F23" s="303">
        <f>[1]Каркат.!I21</f>
        <v>342</v>
      </c>
      <c r="G23" s="304">
        <f>[1]ЭН!BJ21</f>
        <v>1056</v>
      </c>
      <c r="H23" s="305">
        <f t="shared" si="0"/>
        <v>6589.52</v>
      </c>
    </row>
    <row r="24" spans="1:8" s="299" customFormat="1" ht="18" customHeight="1" x14ac:dyDescent="0.2">
      <c r="A24" s="300" t="e">
        <f>#REF!+#REF!+#REF!</f>
        <v>#REF!</v>
      </c>
      <c r="B24" s="214" t="e">
        <f>#REF!+#REF!+#REF!</f>
        <v>#REF!</v>
      </c>
      <c r="C24" s="301" t="e">
        <f>#REF!+#REF!+#REF!</f>
        <v>#REF!</v>
      </c>
      <c r="D24" s="302"/>
      <c r="E24" s="303">
        <f>'[1]Расчет ТЭ'!K23</f>
        <v>5130.8</v>
      </c>
      <c r="F24" s="303">
        <f>[1]Каркат.!I22</f>
        <v>328</v>
      </c>
      <c r="G24" s="304">
        <f>[1]ЭН!BJ22</f>
        <v>1184</v>
      </c>
      <c r="H24" s="305">
        <f t="shared" si="0"/>
        <v>6642.8</v>
      </c>
    </row>
    <row r="25" spans="1:8" s="299" customFormat="1" ht="18" customHeight="1" x14ac:dyDescent="0.2">
      <c r="A25" s="300" t="e">
        <f>#REF!+#REF!+#REF!</f>
        <v>#REF!</v>
      </c>
      <c r="B25" s="214" t="e">
        <f>#REF!+#REF!+#REF!</f>
        <v>#REF!</v>
      </c>
      <c r="C25" s="301" t="e">
        <f>#REF!+#REF!+#REF!</f>
        <v>#REF!</v>
      </c>
      <c r="D25" s="302"/>
      <c r="E25" s="303">
        <f>'[1]Расчет ТЭ'!K24</f>
        <v>5127.08</v>
      </c>
      <c r="F25" s="303">
        <f>[1]Каркат.!I23</f>
        <v>335</v>
      </c>
      <c r="G25" s="304">
        <f>[1]ЭН!BJ23</f>
        <v>1113</v>
      </c>
      <c r="H25" s="305">
        <f t="shared" si="0"/>
        <v>6575.08</v>
      </c>
    </row>
    <row r="26" spans="1:8" s="299" customFormat="1" ht="18" customHeight="1" x14ac:dyDescent="0.2">
      <c r="A26" s="300" t="e">
        <f>#REF!+#REF!+#REF!</f>
        <v>#REF!</v>
      </c>
      <c r="B26" s="214" t="e">
        <f>#REF!+#REF!+#REF!</f>
        <v>#REF!</v>
      </c>
      <c r="C26" s="301" t="e">
        <f>#REF!+#REF!+#REF!</f>
        <v>#REF!</v>
      </c>
      <c r="D26" s="302"/>
      <c r="E26" s="303">
        <f>'[1]Расчет ТЭ'!K25</f>
        <v>5226.8100000000004</v>
      </c>
      <c r="F26" s="303">
        <f>[1]Каркат.!I24</f>
        <v>363</v>
      </c>
      <c r="G26" s="304">
        <f>[1]ЭН!BJ24</f>
        <v>1060</v>
      </c>
      <c r="H26" s="305">
        <f t="shared" si="0"/>
        <v>6649.81</v>
      </c>
    </row>
    <row r="27" spans="1:8" s="299" customFormat="1" ht="18" customHeight="1" x14ac:dyDescent="0.2">
      <c r="A27" s="300" t="e">
        <f>#REF!+#REF!+#REF!</f>
        <v>#REF!</v>
      </c>
      <c r="B27" s="214" t="e">
        <f>#REF!+#REF!+#REF!</f>
        <v>#REF!</v>
      </c>
      <c r="C27" s="301" t="e">
        <f>#REF!+#REF!+#REF!</f>
        <v>#REF!</v>
      </c>
      <c r="D27" s="302"/>
      <c r="E27" s="303">
        <f>'[1]Расчет ТЭ'!K26</f>
        <v>5217.26</v>
      </c>
      <c r="F27" s="303">
        <f>[1]Каркат.!I25</f>
        <v>377</v>
      </c>
      <c r="G27" s="304">
        <f>[1]ЭН!BJ25</f>
        <v>1159</v>
      </c>
      <c r="H27" s="305">
        <f t="shared" si="0"/>
        <v>6753.26</v>
      </c>
    </row>
    <row r="28" spans="1:8" s="299" customFormat="1" ht="18" customHeight="1" x14ac:dyDescent="0.2">
      <c r="A28" s="300" t="e">
        <f>#REF!+#REF!+#REF!</f>
        <v>#REF!</v>
      </c>
      <c r="B28" s="214" t="e">
        <f>#REF!+#REF!+#REF!</f>
        <v>#REF!</v>
      </c>
      <c r="C28" s="301" t="e">
        <f>#REF!+#REF!+#REF!</f>
        <v>#REF!</v>
      </c>
      <c r="D28" s="302"/>
      <c r="E28" s="303">
        <f>'[1]Расчет ТЭ'!K27</f>
        <v>5170.41</v>
      </c>
      <c r="F28" s="303">
        <f>[1]Каркат.!I26</f>
        <v>399</v>
      </c>
      <c r="G28" s="304">
        <f>[1]ЭН!BJ26</f>
        <v>1173</v>
      </c>
      <c r="H28" s="305">
        <f t="shared" si="0"/>
        <v>6742.41</v>
      </c>
    </row>
    <row r="29" spans="1:8" s="299" customFormat="1" ht="18" customHeight="1" x14ac:dyDescent="0.2">
      <c r="A29" s="300" t="e">
        <f>#REF!+#REF!+#REF!</f>
        <v>#REF!</v>
      </c>
      <c r="B29" s="214" t="e">
        <f>#REF!+#REF!+#REF!</f>
        <v>#REF!</v>
      </c>
      <c r="C29" s="301" t="e">
        <f>#REF!+#REF!+#REF!</f>
        <v>#REF!</v>
      </c>
      <c r="D29" s="302"/>
      <c r="E29" s="303">
        <f>'[1]Расчет ТЭ'!K28</f>
        <v>5013.1499999999996</v>
      </c>
      <c r="F29" s="303">
        <f>[1]Каркат.!I27</f>
        <v>413</v>
      </c>
      <c r="G29" s="304">
        <f>[1]ЭН!BJ27</f>
        <v>969</v>
      </c>
      <c r="H29" s="305">
        <f t="shared" si="0"/>
        <v>6395.15</v>
      </c>
    </row>
    <row r="30" spans="1:8" s="299" customFormat="1" ht="18" customHeight="1" x14ac:dyDescent="0.2">
      <c r="A30" s="300" t="e">
        <f>#REF!+#REF!+#REF!</f>
        <v>#REF!</v>
      </c>
      <c r="B30" s="214" t="e">
        <f>#REF!+#REF!+#REF!</f>
        <v>#REF!</v>
      </c>
      <c r="C30" s="301" t="e">
        <f>#REF!+#REF!+#REF!</f>
        <v>#REF!</v>
      </c>
      <c r="D30" s="302"/>
      <c r="E30" s="303">
        <f>'[1]Расчет ТЭ'!K29</f>
        <v>4627.6000000000004</v>
      </c>
      <c r="F30" s="303">
        <f>[1]Каркат.!I28</f>
        <v>450</v>
      </c>
      <c r="G30" s="304">
        <f>[1]ЭН!BJ28</f>
        <v>959</v>
      </c>
      <c r="H30" s="305">
        <f t="shared" si="0"/>
        <v>6036.6</v>
      </c>
    </row>
    <row r="31" spans="1:8" s="299" customFormat="1" ht="18" customHeight="1" x14ac:dyDescent="0.2">
      <c r="A31" s="300" t="e">
        <f>#REF!+#REF!+#REF!</f>
        <v>#REF!</v>
      </c>
      <c r="B31" s="214" t="e">
        <f>#REF!+#REF!+#REF!</f>
        <v>#REF!</v>
      </c>
      <c r="C31" s="301" t="e">
        <f>#REF!+#REF!+#REF!</f>
        <v>#REF!</v>
      </c>
      <c r="D31" s="302"/>
      <c r="E31" s="303">
        <f>'[1]Расчет ТЭ'!K30</f>
        <v>3988.13</v>
      </c>
      <c r="F31" s="303">
        <f>[1]Каркат.!I29</f>
        <v>371</v>
      </c>
      <c r="G31" s="304">
        <f>[1]ЭН!BJ29</f>
        <v>965</v>
      </c>
      <c r="H31" s="305">
        <f t="shared" si="0"/>
        <v>5324.13</v>
      </c>
    </row>
    <row r="32" spans="1:8" s="299" customFormat="1" ht="18" customHeight="1" x14ac:dyDescent="0.2">
      <c r="A32" s="300" t="e">
        <f>#REF!+#REF!+#REF!</f>
        <v>#REF!</v>
      </c>
      <c r="B32" s="214" t="e">
        <f>#REF!+#REF!+#REF!</f>
        <v>#REF!</v>
      </c>
      <c r="C32" s="301" t="e">
        <f>#REF!+#REF!+#REF!</f>
        <v>#REF!</v>
      </c>
      <c r="D32" s="302"/>
      <c r="E32" s="303">
        <f>'[1]Расчет ТЭ'!K31</f>
        <v>3631.85</v>
      </c>
      <c r="F32" s="303">
        <f>[1]Каркат.!I30</f>
        <v>302</v>
      </c>
      <c r="G32" s="304">
        <f>[1]ЭН!BJ30</f>
        <v>978</v>
      </c>
      <c r="H32" s="305">
        <f t="shared" si="0"/>
        <v>4911.8500000000004</v>
      </c>
    </row>
    <row r="33" spans="1:9" s="299" customFormat="1" ht="18" customHeight="1" thickBot="1" x14ac:dyDescent="0.25">
      <c r="A33" s="300" t="e">
        <f>#REF!+#REF!+#REF!</f>
        <v>#REF!</v>
      </c>
      <c r="B33" s="214" t="e">
        <f>#REF!+#REF!+#REF!</f>
        <v>#REF!</v>
      </c>
      <c r="C33" s="301" t="e">
        <f>#REF!+#REF!+#REF!</f>
        <v>#REF!</v>
      </c>
      <c r="D33" s="302"/>
      <c r="E33" s="303">
        <f>'[1]Расчет ТЭ'!K32</f>
        <v>3345.72</v>
      </c>
      <c r="F33" s="303">
        <f>[1]Каркат.!I31</f>
        <v>254</v>
      </c>
      <c r="G33" s="304">
        <f>[1]ЭН!BJ31</f>
        <v>829</v>
      </c>
      <c r="H33" s="306">
        <f t="shared" si="0"/>
        <v>4428.7199999999993</v>
      </c>
    </row>
    <row r="34" spans="1:9" ht="16.5" thickBot="1" x14ac:dyDescent="0.3">
      <c r="A34" s="307" t="e">
        <f>SUM(A10:A33)</f>
        <v>#REF!</v>
      </c>
      <c r="B34" s="307" t="e">
        <f>SUM(B10:B33)</f>
        <v>#REF!</v>
      </c>
      <c r="C34" s="307" t="e">
        <f>SUM(C10:C33)</f>
        <v>#REF!</v>
      </c>
      <c r="D34" s="211"/>
      <c r="E34" s="308">
        <f>SUM(E10:E33)</f>
        <v>111390.98000000001</v>
      </c>
      <c r="F34" s="308">
        <f>SUM(F10:F33)</f>
        <v>8203</v>
      </c>
      <c r="G34" s="309">
        <f>SUM(G10:G33)</f>
        <v>22399</v>
      </c>
      <c r="H34" s="310">
        <f>SUM(H10:H33)</f>
        <v>141992.98000000001</v>
      </c>
    </row>
    <row r="35" spans="1:9" ht="21" customHeight="1" x14ac:dyDescent="0.25">
      <c r="A35" s="37"/>
      <c r="B35" s="37"/>
      <c r="C35" s="37"/>
      <c r="E35" s="37"/>
      <c r="F35" s="37"/>
      <c r="G35" s="37" t="s">
        <v>124</v>
      </c>
      <c r="H35" s="37">
        <f>H34/24</f>
        <v>5916.3741666666674</v>
      </c>
    </row>
    <row r="36" spans="1:9" ht="21" customHeight="1" x14ac:dyDescent="0.25">
      <c r="A36" s="37"/>
      <c r="B36" s="37"/>
      <c r="C36" s="37"/>
      <c r="E36" s="37"/>
      <c r="F36" s="37"/>
      <c r="G36" s="37" t="s">
        <v>125</v>
      </c>
      <c r="H36" s="37">
        <f>MAX(H10:H33)</f>
        <v>6914.48</v>
      </c>
    </row>
    <row r="37" spans="1:9" ht="21" customHeight="1" x14ac:dyDescent="0.25">
      <c r="D37" s="311"/>
      <c r="E37" s="311"/>
      <c r="G37" s="278" t="s">
        <v>126</v>
      </c>
      <c r="H37" s="312">
        <f>H35/H36</f>
        <v>0.85564990666928931</v>
      </c>
    </row>
    <row r="38" spans="1:9" s="47" customFormat="1" ht="22.5" customHeight="1" x14ac:dyDescent="0.2">
      <c r="A38" s="1"/>
      <c r="B38" s="1"/>
      <c r="C38" s="1"/>
      <c r="D38" s="265"/>
      <c r="E38" s="1"/>
      <c r="F38" s="1"/>
      <c r="G38" s="1"/>
      <c r="H38" s="1"/>
    </row>
    <row r="39" spans="1:9" ht="114" hidden="1" customHeight="1" x14ac:dyDescent="0.2"/>
    <row r="40" spans="1:9" ht="13.5" customHeight="1" x14ac:dyDescent="0.2">
      <c r="D40" s="43" t="s">
        <v>18</v>
      </c>
      <c r="E40" s="43"/>
      <c r="F40" s="43"/>
      <c r="G40" s="122"/>
      <c r="H40" s="122"/>
    </row>
    <row r="41" spans="1:9" ht="15.75" customHeight="1" x14ac:dyDescent="0.2">
      <c r="D41" s="41" t="s">
        <v>20</v>
      </c>
      <c r="E41" s="41"/>
      <c r="F41" s="41"/>
      <c r="G41" s="122"/>
      <c r="H41" s="92"/>
      <c r="I41" s="91"/>
    </row>
    <row r="42" spans="1:9" x14ac:dyDescent="0.2">
      <c r="D42" s="41"/>
      <c r="E42" s="41"/>
      <c r="F42" s="41"/>
      <c r="G42" s="41"/>
      <c r="H42" s="122"/>
    </row>
    <row r="43" spans="1:9" x14ac:dyDescent="0.2">
      <c r="D43" s="313" t="s">
        <v>127</v>
      </c>
      <c r="E43" s="313"/>
      <c r="F43" s="313"/>
      <c r="G43" s="313"/>
      <c r="H43" s="313"/>
      <c r="I43" s="313"/>
    </row>
    <row r="44" spans="1:9" x14ac:dyDescent="0.2">
      <c r="D44" s="44" t="s">
        <v>128</v>
      </c>
      <c r="E44" s="44"/>
      <c r="F44" s="44"/>
      <c r="G44" s="44"/>
      <c r="H44" s="314"/>
      <c r="I44" s="45"/>
    </row>
    <row r="45" spans="1:9" x14ac:dyDescent="0.2">
      <c r="D45" s="91"/>
      <c r="E45" s="91"/>
      <c r="F45" s="91"/>
      <c r="G45" s="91"/>
      <c r="H45" s="315"/>
    </row>
    <row r="46" spans="1:9" x14ac:dyDescent="0.2">
      <c r="D46" s="43" t="s">
        <v>37</v>
      </c>
      <c r="E46" s="43"/>
      <c r="F46" s="43"/>
      <c r="G46" s="43"/>
    </row>
    <row r="47" spans="1:9" x14ac:dyDescent="0.2">
      <c r="D47" s="43" t="s">
        <v>38</v>
      </c>
      <c r="E47" s="43"/>
      <c r="F47" s="91"/>
      <c r="H47" s="48"/>
    </row>
    <row r="48" spans="1:9" x14ac:dyDescent="0.2">
      <c r="D48" s="316"/>
      <c r="E48" s="316"/>
      <c r="F48" s="316"/>
      <c r="G48" s="40"/>
      <c r="H48" s="40"/>
    </row>
    <row r="49" spans="4:9" x14ac:dyDescent="0.2">
      <c r="D49" s="43" t="str">
        <f>[1]ЭН!BH46</f>
        <v>Начальник сектора У и Р ЭЭ ООО «РН – Юганскнефтегаз»</v>
      </c>
      <c r="E49" s="43"/>
      <c r="F49" s="43"/>
      <c r="G49" s="43"/>
      <c r="H49" s="43"/>
    </row>
    <row r="50" spans="4:9" x14ac:dyDescent="0.2">
      <c r="D50" s="43" t="str">
        <f>[1]ЭН!BH47</f>
        <v>Макарова В.В.</v>
      </c>
      <c r="E50" s="43"/>
      <c r="F50" s="43"/>
      <c r="G50" s="317"/>
      <c r="H50" s="318"/>
    </row>
    <row r="51" spans="4:9" x14ac:dyDescent="0.2">
      <c r="D51" s="319"/>
      <c r="F51" s="101"/>
      <c r="H51" s="40"/>
    </row>
    <row r="52" spans="4:9" x14ac:dyDescent="0.2">
      <c r="D52" s="47"/>
      <c r="E52" s="47"/>
      <c r="F52" s="47"/>
      <c r="G52" s="47"/>
      <c r="H52" s="47"/>
      <c r="I52" s="47"/>
    </row>
  </sheetData>
  <mergeCells count="11">
    <mergeCell ref="D46:G46"/>
    <mergeCell ref="D47:E47"/>
    <mergeCell ref="D48:F48"/>
    <mergeCell ref="D49:H49"/>
    <mergeCell ref="D50:F50"/>
    <mergeCell ref="D2:H2"/>
    <mergeCell ref="D3:H3"/>
    <mergeCell ref="A6:C6"/>
    <mergeCell ref="D37:E37"/>
    <mergeCell ref="D40:F40"/>
    <mergeCell ref="D43:I43"/>
  </mergeCells>
  <printOptions horizontalCentered="1"/>
  <pageMargins left="0" right="0" top="0.19685039370078741" bottom="0" header="0.51181102362204722" footer="0.51181102362204722"/>
  <pageSetup paperSize="9" scale="77"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Расчет ТЭ</vt:lpstr>
      <vt:lpstr>Каркат.</vt:lpstr>
      <vt:lpstr>ЭН</vt:lpstr>
      <vt:lpstr>Общий</vt:lpstr>
      <vt:lpstr>Каркат.!Область_печати</vt:lpstr>
      <vt:lpstr>Общий!Область_печати</vt:lpstr>
      <vt:lpstr>'Расчет ТЭ'!Область_печати</vt:lpstr>
      <vt:lpstr>ЭН!Область_печати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ШЕФ СУРЭМ</dc:creator>
  <cp:lastModifiedBy>ШЕФ СУРЭМ</cp:lastModifiedBy>
  <dcterms:created xsi:type="dcterms:W3CDTF">2017-06-29T06:49:32Z</dcterms:created>
  <dcterms:modified xsi:type="dcterms:W3CDTF">2017-06-29T06:51:22Z</dcterms:modified>
</cp:coreProperties>
</file>