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0485" activeTab="0"/>
  </bookViews>
  <sheets>
    <sheet name="АО ГЭС г.Нижневартовск" sheetId="1" r:id="rId1"/>
    <sheet name="ф-л РГЭС 35кВ и выше" sheetId="2" r:id="rId2"/>
    <sheet name="ф-л РГЭС 35кВ и ниже" sheetId="3" r:id="rId3"/>
    <sheet name="ф-л ПЭС 35кВ и выше" sheetId="4" r:id="rId4"/>
    <sheet name="ф-л ПЭС 35кВ и ниже" sheetId="5" r:id="rId5"/>
  </sheets>
  <definedNames/>
  <calcPr fullCalcOnLoad="1"/>
</workbook>
</file>

<file path=xl/sharedStrings.xml><?xml version="1.0" encoding="utf-8"?>
<sst xmlns="http://schemas.openxmlformats.org/spreadsheetml/2006/main" count="930" uniqueCount="443">
  <si>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</si>
  <si>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</si>
  <si>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</si>
  <si>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</si>
  <si>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</si>
  <si>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</si>
  <si>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</si>
  <si>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</si>
  <si>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</si>
  <si>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</si>
  <si>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</si>
  <si>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</si>
  <si>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</si>
  <si>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 xml:space="preserve">14. </t>
  </si>
  <si>
    <t>15.</t>
  </si>
  <si>
    <t>16.</t>
  </si>
  <si>
    <t>17.</t>
  </si>
  <si>
    <t>18.</t>
  </si>
  <si>
    <t>20.</t>
  </si>
  <si>
    <t>19.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</si>
  <si>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</si>
  <si>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</si>
  <si>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</si>
  <si>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</si>
  <si>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</si>
  <si>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</si>
  <si>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</si>
  <si>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</si>
  <si>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</si>
  <si>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</si>
  <si>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Центральная,яч.309,409</t>
  </si>
  <si>
    <t>Городская-5,яч.349,210</t>
  </si>
  <si>
    <t>Городская-5,яч.105,452</t>
  </si>
  <si>
    <t>Городская-5,яч.103,458</t>
  </si>
  <si>
    <t>Центр-106, Восток-234</t>
  </si>
  <si>
    <t>Индустр.-303,Восток-113</t>
  </si>
  <si>
    <t>Западная-яч.9,6</t>
  </si>
  <si>
    <t>Городская- 5-139,456</t>
  </si>
  <si>
    <t>Городская-5-107,450</t>
  </si>
  <si>
    <t>Западная-9,6</t>
  </si>
  <si>
    <t>Эмтор-107,208</t>
  </si>
  <si>
    <t>Нижневартовская-37,16</t>
  </si>
  <si>
    <t>Нижневартовская-14,33</t>
  </si>
  <si>
    <t>Нижневартовская-35,12</t>
  </si>
  <si>
    <t>Восток - 212,121</t>
  </si>
  <si>
    <t>Городская-5-361,204</t>
  </si>
  <si>
    <t>Южная-20,27</t>
  </si>
  <si>
    <t>Южная-25,22</t>
  </si>
  <si>
    <t>Восток -101,226</t>
  </si>
  <si>
    <t>Южная-8,11</t>
  </si>
  <si>
    <t>ГПП-7-Ф-2,1</t>
  </si>
  <si>
    <t>ГПП-7-Ф-4, ГПП-1-оч.соор-2</t>
  </si>
  <si>
    <t>ГПП-7-Ф-3,4</t>
  </si>
  <si>
    <t>ГПП-7-Ф-5,6</t>
  </si>
  <si>
    <t>ГПП-7-Ф-4,3</t>
  </si>
  <si>
    <t>Савкинская-Ф-2,4</t>
  </si>
  <si>
    <t>Восток,Западная</t>
  </si>
  <si>
    <t>Городская-5-208,323</t>
  </si>
  <si>
    <t>10кВ</t>
  </si>
  <si>
    <t>0,4кВ</t>
  </si>
  <si>
    <t>6кВ</t>
  </si>
  <si>
    <t>6 кВ</t>
  </si>
  <si>
    <t>35кВ</t>
  </si>
  <si>
    <t>в т.ч.0,4кВ</t>
  </si>
  <si>
    <t>Uном, кВ</t>
  </si>
  <si>
    <t>Н-Варт-19,20</t>
  </si>
  <si>
    <t>Западная -Ф-2,3</t>
  </si>
  <si>
    <t>Западная-Ф-2,3</t>
  </si>
  <si>
    <t>Восток, Колмаковская</t>
  </si>
  <si>
    <t>ГПП-7-Ф-6, Н-Варт оч.соор2</t>
  </si>
  <si>
    <t>ПС Западная, ф.5,12</t>
  </si>
  <si>
    <t>Наименование центра питания</t>
  </si>
  <si>
    <t xml:space="preserve"> Индустр., яч109,203</t>
  </si>
  <si>
    <t>Центральная-204, Индустриальная-211</t>
  </si>
  <si>
    <t xml:space="preserve"> Индустриальная-410,106</t>
  </si>
  <si>
    <t>Обская, яч.705, 208</t>
  </si>
  <si>
    <t xml:space="preserve"> Обская-510, 604</t>
  </si>
  <si>
    <t xml:space="preserve"> Обская-506,402</t>
  </si>
  <si>
    <t>яч.107,207 ПС Колмаковская</t>
  </si>
  <si>
    <t>Общая пропускная способность, МВт</t>
  </si>
  <si>
    <t>Профицит/дефицит мощности, МВт</t>
  </si>
  <si>
    <t>яч.103,203 ПС Колмаковская</t>
  </si>
  <si>
    <t>Обская, яч.802,108</t>
  </si>
  <si>
    <t>Рмакс. по заключенным договорам тех.присоединения</t>
  </si>
  <si>
    <t>Обская,яч.103, 804</t>
  </si>
  <si>
    <t>Нижневартовская-17,22</t>
  </si>
  <si>
    <t>№ п/п</t>
  </si>
  <si>
    <t>Дата, время  максимума</t>
  </si>
  <si>
    <t>Источник ГПП</t>
  </si>
  <si>
    <t>Факт.макс. Нагр., МВт</t>
  </si>
  <si>
    <t>Анализ нагрузки центров питания 35кВ и ниже АО "Горэлектросеть" г.Нижневартовска. 
Наличие свободной для технологического присоединения мощности с дифференциацией по уровням напряжения.</t>
  </si>
  <si>
    <t>Колмаковская яч.114 214</t>
  </si>
  <si>
    <t>Западная-7,14</t>
  </si>
  <si>
    <t>Южная-1,29</t>
  </si>
  <si>
    <t>Восток-Ф-3, Колмаковская Ф-3</t>
  </si>
  <si>
    <t xml:space="preserve"> 20.06.2018</t>
  </si>
  <si>
    <t>Н-Варт-11,42</t>
  </si>
  <si>
    <t>ПС Индустриальная ф. 210,103</t>
  </si>
  <si>
    <t>РПЖ-1, 10/0,4кВ, 5мкр., (2х1000)</t>
  </si>
  <si>
    <t>РПЖ-2, 10/0,4кВ больн. к-с 2мкр., (2х400)</t>
  </si>
  <si>
    <t>РПЖ-3, 10/0,4кВ 7мкр., (2х630)</t>
  </si>
  <si>
    <t>РПЖ-4, 10/0,4кВ,11мкр., (2х1000)</t>
  </si>
  <si>
    <t>РПЖ-5, 10/0,4кВ,12мкр., (2х1000)</t>
  </si>
  <si>
    <t>РПЖ-6,10/0,4кВ, 15мкр., (2х630)</t>
  </si>
  <si>
    <t>РПЖ-7,10/0,4кВ 9мкр. ,(2х1000)</t>
  </si>
  <si>
    <t>РПЖ-8.10/0,4кВ (2х1000)</t>
  </si>
  <si>
    <t>РПЖ-9, 10/0,4кВ,10-А мкр., (2х1000)</t>
  </si>
  <si>
    <t>РПЖ-10,10/0,4кВ ул. Северная, (2х630)</t>
  </si>
  <si>
    <t>РПЖ-12, 10/0,4кВ, квартал П-3, (2х630)</t>
  </si>
  <si>
    <t>РПЖ-13, 10/0,4кВ,8 мкр., (2х630)</t>
  </si>
  <si>
    <t>РПЖ-14, 10/0,4кВ компл. Мира, (2х1000)</t>
  </si>
  <si>
    <t>РПЖ-15,10/0,4кВ, 10-Б мкр., (2х630)</t>
  </si>
  <si>
    <t>РПЖ-17,10/0,4кВ,  (2х630)</t>
  </si>
  <si>
    <t>РПЖ-18, 10/0,4кВ, Дел.центр, (2х630)</t>
  </si>
  <si>
    <t>РПЖ-19,10/0,4кВ, квартал 17, (2х1000)</t>
  </si>
  <si>
    <t>РПЖ-20, 10/0,4кВ, квартал 20, (2х630)</t>
  </si>
  <si>
    <t>РПЖ-21, 10/0,4кВ, Кв. Центральный, (2х1000)</t>
  </si>
  <si>
    <t>РПЖ-22, 10/0,4кВ, квартал 22 (2х1000)</t>
  </si>
  <si>
    <t>РПЖ-23, 10/0,4кВ, квартал 23, (2х1000)</t>
  </si>
  <si>
    <t>РПЖ-25, 10/0,4кВ, квартал 25, (2х1000)</t>
  </si>
  <si>
    <t>РПП-1, 6/0,4кВ, ЗПУ,пан.7., (2х400)</t>
  </si>
  <si>
    <t>РПП-2, 6/0,4кВ, ЗПУ, пан.19., (2х630)</t>
  </si>
  <si>
    <t>РПП-3, 6/0,4кВ, (2х630)</t>
  </si>
  <si>
    <t>РПП-5, 10/0,4кВ, ЗПУ,пан.6., (2х630)</t>
  </si>
  <si>
    <t>РПП-6, 6/0,4кВ, (2х630)</t>
  </si>
  <si>
    <t>РПП-7, 10/0,4кВ., (РП-1стр.) панель 16, ЗПУ, (2х630)</t>
  </si>
  <si>
    <t>РПП-9, 10/0,4кВ, ул. Кузоваткина 39 (ЦТС), (2х25)</t>
  </si>
  <si>
    <t>РП-10, 10/0,4кВ, СПУ, ОРС, (2х630)</t>
  </si>
  <si>
    <t>РПП-12, 6/0,4кВ, ЗПУ, пан.18., (2х1000)</t>
  </si>
  <si>
    <t>РП-29, 10/0,4кВ, пос.Энтузиастов, (2х630)</t>
  </si>
  <si>
    <t>РП-Совхоз, 10/0,4кВ, (2х100)</t>
  </si>
  <si>
    <t>РП-Дагестан, 10/0,4кВ, Ст.Вартовск, (2х1000)</t>
  </si>
  <si>
    <t>РПП-2С, 10/0,4кВ, СПУ, (2х630)</t>
  </si>
  <si>
    <t>ПС- 35/6/0,4кВ №1 (2х6300), с РПП-4, (2х630)</t>
  </si>
  <si>
    <t>ПС-35/6 кВ БИО, ЮЗПУ, (2х6300)</t>
  </si>
  <si>
    <t>ПС-35/6кВ Энергонефть, ЗПУ, (2х6300)</t>
  </si>
  <si>
    <t>ПС-35/6 кВ Базовая, (2х6300)</t>
  </si>
  <si>
    <t>ПС-35/10 кВ Котельная, (2х10000) c РПЖ-1А (2х630)</t>
  </si>
  <si>
    <t>ПС-35кВ Татра, (2х4000)</t>
  </si>
  <si>
    <t>ПС-35/6 кВ ПТВМ-2А, (2х4000)</t>
  </si>
  <si>
    <t>ПС-35/6 кВ Литейная, (2х6300)</t>
  </si>
  <si>
    <t>ПС-35/10 кВ Тепловая, (2х10000)</t>
  </si>
  <si>
    <t>ПС-35/10 кВ Галина, (2х6300)</t>
  </si>
  <si>
    <t>ПС-35/6 кВ Дивный, (2х4000)</t>
  </si>
  <si>
    <t>ПС-35кВ Совхозная, (2х6300)</t>
  </si>
  <si>
    <t>ПС-35/6 кВ КОС, (2х6300)</t>
  </si>
  <si>
    <t>ПС 35/10кВ "Котельная 3А", (2х10000)</t>
  </si>
  <si>
    <t>ПС 35/10кВ Юбилейная, (2х16000)</t>
  </si>
  <si>
    <t>РПЖ-11, 10/0,4кВ, МЖК, (2х1000)</t>
  </si>
  <si>
    <t>РПЖ-16,10/0,4кВ, 1 мкр., (4х1000)</t>
  </si>
  <si>
    <t>РПП-11, 6/0,4 кВ, ЗПУ, пан.18,  ул.Индустриальная,  (2х1000)</t>
  </si>
  <si>
    <t>РП-СТПС, 10/0,4кВ, Магистраль,           (2х630)</t>
  </si>
  <si>
    <t>РП-3Х, 10/0,4кВ, кв.17П, (2х630)</t>
  </si>
  <si>
    <t>по состоянию на 01.04.2020 г. и замерам 18г</t>
  </si>
  <si>
    <t>№</t>
  </si>
  <si>
    <t>факт.макс. Нагр., МВт</t>
  </si>
  <si>
    <t>Источник (ГПП)</t>
  </si>
  <si>
    <t>ПС 35/10кВ "Город-1" 2х6,3 МВА</t>
  </si>
  <si>
    <t>35 кВ</t>
  </si>
  <si>
    <t>ф.ф.35кВ №1, №3 ПС 110/35/10кВ "Радужная"</t>
  </si>
  <si>
    <t>в т.ч. 10 кВ</t>
  </si>
  <si>
    <t>ПС 35/6кВ "Город-2" 2х10 МВА</t>
  </si>
  <si>
    <t>ф.ф.35кВ №2, №4 ПС 110/35/10кВ "Радужная"</t>
  </si>
  <si>
    <t>в т.ч. 6 кВ</t>
  </si>
  <si>
    <t>ПС 35/10кВ "Город-3" 2х10 МВА</t>
  </si>
  <si>
    <t>ПС 35/10кВ "Дачная" 2х6,3 МВА</t>
  </si>
  <si>
    <t>ПС 35/6кВ  "ГТЭС-2" 1х6,3 МВА</t>
  </si>
  <si>
    <t>ф.35кВ №1 ПС 110/35/10кВ "Радужная"</t>
  </si>
  <si>
    <t>ПС 35/6кВ "Аэропорт" 2х4,0 МВА</t>
  </si>
  <si>
    <t>ф.ф.35кВ №3, №6 ПС 110/35/10кВ "Промзона"</t>
  </si>
  <si>
    <t>ПС35/6кВ "Причал" 2х4,0 МВА</t>
  </si>
  <si>
    <t>-</t>
  </si>
  <si>
    <t>ПС 35/6кВ "Котельная-2" 2х6,3 МВА</t>
  </si>
  <si>
    <t>ф.35кВ №2 ПС 110/35/10кВ "Радужная", ф.35кВ №6 ПС 110/35/10кВ "Промзона"</t>
  </si>
  <si>
    <t>ПС 35/10кВ "Котельная-3" 2х6,3 МВА</t>
  </si>
  <si>
    <t>ф.ф.35кВ №2, №3 ПС 110/35/10кВ "Промзона"</t>
  </si>
  <si>
    <t>ПС 35/6кВ "Котельная-4" 2х4,0 МВА</t>
  </si>
  <si>
    <t>ф.ф.35кВ №1, №3 ПС 220/110/35/6кВ "Варьеган"</t>
  </si>
  <si>
    <t>ПС 35/6кВ "Кирпичная" 2х4,0 МВА</t>
  </si>
  <si>
    <t>ф.35кВ №4 ПС 110/35/10кВ "Радужная", ф.35кВ №3 ПС 110/35/10кВ "Промзона"</t>
  </si>
  <si>
    <t>ПС 35/6кВ "Поселок" 2х4,0 МВА</t>
  </si>
  <si>
    <t>ПС 35/6кВ "Лесная" 2х4,0 МВА</t>
  </si>
  <si>
    <t>ф.ф.35кВ №2, №5 ПС 110/35/10кВ "Промзона"</t>
  </si>
  <si>
    <t>14.</t>
  </si>
  <si>
    <t>ПС 35/10кВ "Новоаганская" 2х6,3 МВА</t>
  </si>
  <si>
    <t>ПС 35/6кВ "Рославльская" 2х6,3 + 2х10,0 МВА</t>
  </si>
  <si>
    <t>ф.ф.35кВ №1, №3 ПС 110/35/6кВ "Истоминская"</t>
  </si>
  <si>
    <t>Наименование объекта, класс напряжения</t>
  </si>
  <si>
    <t>Количество установленных трансформаторов и их мощность, кВА</t>
  </si>
  <si>
    <t>Текущий резерв мощности с учетом присоединенных потребителей, кВт</t>
  </si>
  <si>
    <t>Текущий резерв мощности с учетом присоединенных потребителей и заключенных договоров на ТП, кВт</t>
  </si>
  <si>
    <t>Планируемый резерв мощности на конец месяца с учетом присоединенных потребителей, заключенных договоров и поданных заявок на ТП, кВт</t>
  </si>
  <si>
    <t>ТП-11</t>
  </si>
  <si>
    <t>2х630</t>
  </si>
  <si>
    <t>ТП-12</t>
  </si>
  <si>
    <t>ТП-13</t>
  </si>
  <si>
    <t>2х1000</t>
  </si>
  <si>
    <t>ТП-14</t>
  </si>
  <si>
    <t>РП-1</t>
  </si>
  <si>
    <t>2х1000+2х630</t>
  </si>
  <si>
    <t>ТП-21</t>
  </si>
  <si>
    <t>ТП-22</t>
  </si>
  <si>
    <t>2х400</t>
  </si>
  <si>
    <t>ТП-23</t>
  </si>
  <si>
    <t>ТП-24</t>
  </si>
  <si>
    <t>ТП-25</t>
  </si>
  <si>
    <t>ТП-26</t>
  </si>
  <si>
    <t>ТП-31</t>
  </si>
  <si>
    <t>ТП-32</t>
  </si>
  <si>
    <t>ТП-33</t>
  </si>
  <si>
    <t>ТП-41</t>
  </si>
  <si>
    <t>ТП-42</t>
  </si>
  <si>
    <t>ТП-51</t>
  </si>
  <si>
    <t>ТП-53</t>
  </si>
  <si>
    <t>ТП-61</t>
  </si>
  <si>
    <t>ТП-62</t>
  </si>
  <si>
    <t>ТП-63</t>
  </si>
  <si>
    <t>ТП-64</t>
  </si>
  <si>
    <t>ТП-64А</t>
  </si>
  <si>
    <t>ТП-71</t>
  </si>
  <si>
    <t>ТП-72</t>
  </si>
  <si>
    <t>ТП-73</t>
  </si>
  <si>
    <t>ТП-74</t>
  </si>
  <si>
    <t>ТП-75</t>
  </si>
  <si>
    <t>2х160</t>
  </si>
  <si>
    <t>ТП-78</t>
  </si>
  <si>
    <t>1х400+1х250</t>
  </si>
  <si>
    <t>РП-2</t>
  </si>
  <si>
    <t>ТП-81</t>
  </si>
  <si>
    <t>ТП-82</t>
  </si>
  <si>
    <t>ТП-91</t>
  </si>
  <si>
    <t>ТП-92</t>
  </si>
  <si>
    <t>ТП-93</t>
  </si>
  <si>
    <t>ТП-94</t>
  </si>
  <si>
    <t>ТП-1001</t>
  </si>
  <si>
    <t>ТП-1002</t>
  </si>
  <si>
    <t>ТП-1003</t>
  </si>
  <si>
    <t>ТП-1004</t>
  </si>
  <si>
    <t>ТП-1005</t>
  </si>
  <si>
    <t>КТПН-1101</t>
  </si>
  <si>
    <t>КТПН-1102</t>
  </si>
  <si>
    <t>КТПН-2201</t>
  </si>
  <si>
    <t>КТПН-2202</t>
  </si>
  <si>
    <t>КТПН-2303</t>
  </si>
  <si>
    <t>КТПН-2304</t>
  </si>
  <si>
    <t>КТПН-101</t>
  </si>
  <si>
    <t>КТПН-102</t>
  </si>
  <si>
    <t>КТПН-103</t>
  </si>
  <si>
    <t>КТПН-103А</t>
  </si>
  <si>
    <t>КТПН-104</t>
  </si>
  <si>
    <t>КТПН-106</t>
  </si>
  <si>
    <t>КТПН-107</t>
  </si>
  <si>
    <t>КТПН-108</t>
  </si>
  <si>
    <t>КТПН-109</t>
  </si>
  <si>
    <t>КТП-110</t>
  </si>
  <si>
    <t>1*630+1*400</t>
  </si>
  <si>
    <t>КТПН-111</t>
  </si>
  <si>
    <t>КТПН-112</t>
  </si>
  <si>
    <t>КТПН-112а</t>
  </si>
  <si>
    <t>КТП-113</t>
  </si>
  <si>
    <t>КТПН-114</t>
  </si>
  <si>
    <t>ТП-115а</t>
  </si>
  <si>
    <t>КТПН-117</t>
  </si>
  <si>
    <t>КТПН-118</t>
  </si>
  <si>
    <t>КТПН-119</t>
  </si>
  <si>
    <t>КТПН-123</t>
  </si>
  <si>
    <t>КТПН-129</t>
  </si>
  <si>
    <t>КТПН-130</t>
  </si>
  <si>
    <t>КТПН-131</t>
  </si>
  <si>
    <t>КТПН-135</t>
  </si>
  <si>
    <t>КТПН-136</t>
  </si>
  <si>
    <t>КТПН-137</t>
  </si>
  <si>
    <t>КТПН-138</t>
  </si>
  <si>
    <t>КТПН-139</t>
  </si>
  <si>
    <t>КТП-140</t>
  </si>
  <si>
    <t>КТПН-141</t>
  </si>
  <si>
    <t>КТПН-145</t>
  </si>
  <si>
    <t>КТПН-145А</t>
  </si>
  <si>
    <t>КТПН-147</t>
  </si>
  <si>
    <t>КТПН-148</t>
  </si>
  <si>
    <t>КТПН-151</t>
  </si>
  <si>
    <t>КТПН-152</t>
  </si>
  <si>
    <t>КТПН-153</t>
  </si>
  <si>
    <t>КТПН-155</t>
  </si>
  <si>
    <t>ТП-156</t>
  </si>
  <si>
    <t>КТПН-157</t>
  </si>
  <si>
    <t>КТПН-160</t>
  </si>
  <si>
    <t>КТПН-161</t>
  </si>
  <si>
    <t>КТПН-169</t>
  </si>
  <si>
    <t>КТПН-170</t>
  </si>
  <si>
    <t>КТПН-171</t>
  </si>
  <si>
    <t>КТПН-173</t>
  </si>
  <si>
    <t>КТПН-174</t>
  </si>
  <si>
    <t>КТПН-36</t>
  </si>
  <si>
    <t>РП-3</t>
  </si>
  <si>
    <t>РП-4</t>
  </si>
  <si>
    <t>РП-11</t>
  </si>
  <si>
    <t>ТП-9</t>
  </si>
  <si>
    <t>КТПН-1</t>
  </si>
  <si>
    <t>КТПН-3</t>
  </si>
  <si>
    <t>КТПН-3А</t>
  </si>
  <si>
    <t>КТПН-5</t>
  </si>
  <si>
    <t>КТПН-6</t>
  </si>
  <si>
    <t>КТПН-9</t>
  </si>
  <si>
    <t>КТПН-9А</t>
  </si>
  <si>
    <t>КТПН-14</t>
  </si>
  <si>
    <t>КТПН-15</t>
  </si>
  <si>
    <t>КТПН-16</t>
  </si>
  <si>
    <t>КТПН-17</t>
  </si>
  <si>
    <t>КТПН-18</t>
  </si>
  <si>
    <t>ТП-18А</t>
  </si>
  <si>
    <t>КТПН-22</t>
  </si>
  <si>
    <t>КТПН-23</t>
  </si>
  <si>
    <t>КТПН-24</t>
  </si>
  <si>
    <t>КТПН-25А</t>
  </si>
  <si>
    <t>КТПН-26</t>
  </si>
  <si>
    <t>КТПН-26А</t>
  </si>
  <si>
    <t>КТПН-27</t>
  </si>
  <si>
    <t>КТПН-28</t>
  </si>
  <si>
    <t>КТПН-31</t>
  </si>
  <si>
    <t>КТПН-32</t>
  </si>
  <si>
    <t>КТПН-33</t>
  </si>
  <si>
    <t>КТПН-34</t>
  </si>
  <si>
    <t>КТПН-35</t>
  </si>
  <si>
    <t>КТПН-39</t>
  </si>
  <si>
    <t>КТПН-41</t>
  </si>
  <si>
    <t>КТПН-42</t>
  </si>
  <si>
    <t>КТПН-43</t>
  </si>
  <si>
    <t>КТПН-44</t>
  </si>
  <si>
    <t>КТПН-45</t>
  </si>
  <si>
    <t>КТПН-45А</t>
  </si>
  <si>
    <t>КТПН-46</t>
  </si>
  <si>
    <t>КТПН-47</t>
  </si>
  <si>
    <t>КТПН-49</t>
  </si>
  <si>
    <t>КТПН-55</t>
  </si>
  <si>
    <t>КТПН-56</t>
  </si>
  <si>
    <t>КТПН-57</t>
  </si>
  <si>
    <t>КТПН-59</t>
  </si>
  <si>
    <t>КТПМ-60</t>
  </si>
  <si>
    <t>КТПН-62</t>
  </si>
  <si>
    <t>КТПН-62А</t>
  </si>
  <si>
    <t>КТПН-63</t>
  </si>
  <si>
    <t>КТПН-65</t>
  </si>
  <si>
    <t>КТПН-67</t>
  </si>
  <si>
    <t>КТПН-68</t>
  </si>
  <si>
    <t>КТПН-69</t>
  </si>
  <si>
    <t>КТПН-71</t>
  </si>
  <si>
    <t>КТПН-76</t>
  </si>
  <si>
    <t>КТПН-77</t>
  </si>
  <si>
    <t>КТПН-79А</t>
  </si>
  <si>
    <t>КТПН-83</t>
  </si>
  <si>
    <t>КТПН-92</t>
  </si>
  <si>
    <t>ТП-98</t>
  </si>
  <si>
    <t>КТПМ-100</t>
  </si>
  <si>
    <t>КТПН-110</t>
  </si>
  <si>
    <t>2х250</t>
  </si>
  <si>
    <t>КТПН-115</t>
  </si>
  <si>
    <t>КТПН-116</t>
  </si>
  <si>
    <t xml:space="preserve">Анализ нагрузки центров питания 35кВ и выше. Наличие свободной для технологического присоединения мощности с дифференциацией по уровням напряжения. </t>
  </si>
  <si>
    <t xml:space="preserve">ПЭС ф-л АО "Горэлектросеть" </t>
  </si>
  <si>
    <t>по состоянию на 01.04.2020 г.</t>
  </si>
  <si>
    <t>дата, время  максимума</t>
  </si>
  <si>
    <t>ПС-35/6кВ №8 2х6300</t>
  </si>
  <si>
    <t>ПС-110/35/6кВ "Пойковская"</t>
  </si>
  <si>
    <t>ПС-35/6кВ №13 2х4000</t>
  </si>
  <si>
    <t>ПС-35/6кВ №14 2х4000</t>
  </si>
  <si>
    <t>ПС-35/6кВ "Больничная" 2х6300</t>
  </si>
  <si>
    <t>Мощность одного трансформатора</t>
  </si>
  <si>
    <t>Максимальная нагрузка в саммый холодный период</t>
  </si>
  <si>
    <t>Добавляем к этой нагрузке мощность по выданным договорам за квартал и отнимаем мощность по расторгнутым договорам, и мощность по закрытым (подключенным) договорам</t>
  </si>
  <si>
    <t xml:space="preserve">Сведения о наличии объема свободной для технологического присоединения мощности и общей пропускной способности трансформаторных подстанций ниже 35кВ на 01.04.2020г.  РГЭС ф-л "Горэлектросеть" </t>
  </si>
  <si>
    <t xml:space="preserve">Сведения о наличии объема свободной для технологического присоединения мощности и об общей пропускной способности подстанций напряжением 35 кВ и выше на  01.04.2020г. АО РГЭС ф-л "Горэлектросеть" </t>
  </si>
  <si>
    <t xml:space="preserve">Анализ нагрузки центров питания 35кВ и ниже. Наличие свободной для технологического присоединения мощности с дифференциацией по уровням напряжения. </t>
  </si>
  <si>
    <t>Общая пропускная</t>
  </si>
  <si>
    <t>Рмакс. по заключенным</t>
  </si>
  <si>
    <t>Резерв пропускной способности, МВт</t>
  </si>
  <si>
    <t>Источник</t>
  </si>
  <si>
    <t>Прогноз увеличения пропускной способности</t>
  </si>
  <si>
    <t>способность МВт</t>
  </si>
  <si>
    <t>договорам Тех.прис.</t>
  </si>
  <si>
    <t>(ГПП)</t>
  </si>
  <si>
    <t>ТП-6/0,4кВ -1 1х250</t>
  </si>
  <si>
    <t xml:space="preserve">нет </t>
  </si>
  <si>
    <t>ТП-6/0,4кВ -2 1х630</t>
  </si>
  <si>
    <t>ТП-6/0,4кВ -5 1х400</t>
  </si>
  <si>
    <t>ТП-6/0,4кВ -9 2х400</t>
  </si>
  <si>
    <t>ТП-6/0,4кВ -12 2х400</t>
  </si>
  <si>
    <t>ТП-6/0,4кВ -13 2х630</t>
  </si>
  <si>
    <t>ТП-6/0,4кВ -15 2х250</t>
  </si>
  <si>
    <t>ТП-6/0,4кВ -17 1х250</t>
  </si>
  <si>
    <t>ТП-6/0,4кВ -19 1х630</t>
  </si>
  <si>
    <t>ТП-6/0,4кВ -20 2х400</t>
  </si>
  <si>
    <t>ТП-6/0,4кВ -23 2х400</t>
  </si>
  <si>
    <t>ТП-6/0,4кВ -29 1х630</t>
  </si>
  <si>
    <t>ТП-6/0,4кВ -31 2х400</t>
  </si>
  <si>
    <t xml:space="preserve"> 0,4кВ</t>
  </si>
  <si>
    <t>ТП-6/0,4кВ -41 2х250</t>
  </si>
  <si>
    <t>ТП-6/0,4кВ -34 1х630</t>
  </si>
  <si>
    <t>ТП-6/0,4кВ -42 2х630</t>
  </si>
  <si>
    <t>ТП-6/0,4кВ -49 2х250</t>
  </si>
  <si>
    <t>ТП-6/0,4кВ -50 2х630</t>
  </si>
  <si>
    <t>ТП-6/0,4кВ -52 1х400</t>
  </si>
  <si>
    <t>ТП-6/0,4кВ -52а 1х400</t>
  </si>
  <si>
    <t>ТП-6/0,4кВ -53 1х630</t>
  </si>
  <si>
    <t>ТП-6/0,4кВ -54 2х400</t>
  </si>
  <si>
    <t>ТП-6/0,4кВ -56 2х250</t>
  </si>
  <si>
    <t>ТП-6/0,4кВ -57 2х630</t>
  </si>
  <si>
    <t>ТП-6/0,4кВ -58 2х630</t>
  </si>
  <si>
    <t xml:space="preserve">ТП-6/0,4кВ -64/1 1х250 </t>
  </si>
  <si>
    <t>ТП-6/0,4кВ -64/2 1х400</t>
  </si>
  <si>
    <t>ТП-6/0,4кВ -65 2х630</t>
  </si>
  <si>
    <t>ТП-6/0,4кВ -66 2х400</t>
  </si>
  <si>
    <t>ТП-6/0,4кВ -69 1х250</t>
  </si>
  <si>
    <t xml:space="preserve">ТП-6/0,4кВ -70 2х400 </t>
  </si>
  <si>
    <t>ТП-6/0,4кВ -76 1х250</t>
  </si>
  <si>
    <t>ТП-6/0,4кВ -77 1х250</t>
  </si>
  <si>
    <t>ТП-6/0,4кВ -80 2х400</t>
  </si>
  <si>
    <t>ТП-6/0,4кВ -82 1х250</t>
  </si>
  <si>
    <t xml:space="preserve">ТП-6/0,4кВ -84 1х400 </t>
  </si>
  <si>
    <t>ТП-6/0,4кВ -85 1х250</t>
  </si>
  <si>
    <t>ТП-6/0,4кВ -88 2х630</t>
  </si>
  <si>
    <t>ТП-6/0,4кВ -90 2х400</t>
  </si>
  <si>
    <t>ТП-6/0,4кВ -92 2х630</t>
  </si>
  <si>
    <t>ТП-6/0,4кВ -93 2х630</t>
  </si>
  <si>
    <t>ТП-6/0,4кВ -94 1х630</t>
  </si>
  <si>
    <t>ТП-6/0,4кВ -101 2х400</t>
  </si>
  <si>
    <t>ТП-6/0,4кВ -102 2х250</t>
  </si>
  <si>
    <t>ТП-6/0,4кВ -103 2х630</t>
  </si>
  <si>
    <t>ТП-6/0,4кВ -107 1х160</t>
  </si>
  <si>
    <t>ТП-6/0,4кВ -109 1х250</t>
  </si>
  <si>
    <t>ТП-6/0,4кВ -111 1х250</t>
  </si>
  <si>
    <t>ТП-6/0,4кВ -112 1х630</t>
  </si>
  <si>
    <t xml:space="preserve">ТП-6/0,4кВ -115 2х630 </t>
  </si>
  <si>
    <t>ТП-6/0,4кВ -116 2х400</t>
  </si>
  <si>
    <t>ТП-6/0,4кВ -117 1х160</t>
  </si>
  <si>
    <t>ТП-6/0,4кВ -120 1х160</t>
  </si>
  <si>
    <t>ТП-6/0,4кВ -123 1х400</t>
  </si>
  <si>
    <t>ТП-6/0,4кВ -124 2х400</t>
  </si>
  <si>
    <t>ТП-6/0,4кВ -126 2х630</t>
  </si>
  <si>
    <t>ТП-6/0,4кВ -131 2х630</t>
  </si>
  <si>
    <t>ТП-6/0,4кВ -132 2х630</t>
  </si>
  <si>
    <t>ТП-6/0,4кВ -137 2х1000</t>
  </si>
  <si>
    <t>ТП-6/0,4кВ -138 2х1000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</si>
</sst>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\ h:mm;@"/>
    <numFmt numFmtId="181" formatCode="0.E+00"/>
    <numFmt numFmtId="182" formatCode="[$-FC19]d\ mmmm\ yyyy\ &quot;г.&quot;"/>
    <numFmt numFmtId="183" formatCode="0.000"/>
    <numFmt numFmtId="184" formatCode="0.0"/>
    <numFmt numFmtId="185" formatCode="0.0000"/>
    <numFmt numFmtId="186" formatCode="dd&quot;.&quot;mm&quot;.&quot;yyyy&quot; &quot;h&quot;:&quot;mm"/>
  </numFmts>
  <fonts count="65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Arial Cyr"/>
      <family val="2"/>
    </font>
    <font>
      <b/>
      <sz val="10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sz val="12"/>
      <color indexed="8"/>
      <name val="Times New Roman"/>
      <family val="1"/>
    </font>
    <font>
      <b/>
      <sz val="10"/>
      <color indexed="8"/>
      <name val="Arial Cyr"/>
      <family val="0"/>
    </font>
    <font>
      <b/>
      <sz val="10"/>
      <color indexed="10"/>
      <name val="Times New Roman"/>
      <family val="1"/>
    </font>
    <font>
      <sz val="8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FF0000"/>
      <name val="Arial"/>
      <family val="2"/>
    </font>
    <font>
      <sz val="9"/>
      <color rgb="FFFF0000"/>
      <name val="Arial"/>
      <family val="2"/>
    </font>
    <font>
      <sz val="12"/>
      <color rgb="FF000000"/>
      <name val="Times New Roman"/>
      <family val="1"/>
    </font>
    <font>
      <sz val="8"/>
      <color theme="1"/>
      <name val="Calibri"/>
      <family val="2"/>
    </font>
    <font>
      <b/>
      <sz val="10"/>
      <color rgb="FFFF000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rgb="FF000000"/>
      <name val="Arial Cyr"/>
      <family val="0"/>
    </font>
    <font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/>
    </border>
    <border>
      <left style="thin"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/>
      <bottom/>
    </border>
    <border>
      <left style="thin"/>
      <right style="thin"/>
      <top/>
      <bottom style="thin">
        <color rgb="FF000000"/>
      </bottom>
    </border>
    <border>
      <left/>
      <right/>
      <top/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61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2" fontId="1" fillId="0" borderId="0" xfId="0" applyNumberFormat="1" applyFont="1" applyFill="1" applyAlignment="1">
      <alignment horizontal="left" vertical="center"/>
    </xf>
    <xf numFmtId="183" fontId="1" fillId="0" borderId="0" xfId="0" applyNumberFormat="1" applyFont="1" applyFill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Fill="1" applyAlignment="1">
      <alignment horizontal="center" wrapText="1"/>
    </xf>
    <xf numFmtId="0" fontId="53" fillId="0" borderId="0" xfId="0" applyFont="1" applyFill="1" applyAlignment="1">
      <alignment vertical="center" wrapText="1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183" fontId="3" fillId="0" borderId="10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vertical="center" wrapText="1"/>
    </xf>
    <xf numFmtId="183" fontId="2" fillId="0" borderId="0" xfId="0" applyNumberFormat="1" applyFont="1" applyFill="1" applyAlignment="1">
      <alignment horizontal="center"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183" fontId="3" fillId="0" borderId="13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3" fillId="0" borderId="14" xfId="0" applyFont="1" applyFill="1" applyBorder="1" applyAlignment="1">
      <alignment/>
    </xf>
    <xf numFmtId="0" fontId="4" fillId="0" borderId="14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183" fontId="3" fillId="0" borderId="14" xfId="0" applyNumberFormat="1" applyFont="1" applyFill="1" applyBorder="1" applyAlignment="1">
      <alignment horizontal="center"/>
    </xf>
    <xf numFmtId="0" fontId="54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14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183" fontId="3" fillId="0" borderId="16" xfId="0" applyNumberFormat="1" applyFont="1" applyFill="1" applyBorder="1" applyAlignment="1">
      <alignment horizontal="center"/>
    </xf>
    <xf numFmtId="183" fontId="2" fillId="0" borderId="0" xfId="0" applyNumberFormat="1" applyFont="1" applyAlignment="1">
      <alignment/>
    </xf>
    <xf numFmtId="0" fontId="3" fillId="0" borderId="10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4" fillId="0" borderId="12" xfId="0" applyFont="1" applyFill="1" applyBorder="1" applyAlignment="1">
      <alignment/>
    </xf>
    <xf numFmtId="0" fontId="4" fillId="0" borderId="12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7" xfId="0" applyFont="1" applyFill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183" fontId="3" fillId="0" borderId="11" xfId="0" applyNumberFormat="1" applyFont="1" applyFill="1" applyBorder="1" applyAlignment="1">
      <alignment horizontal="center" vertical="center"/>
    </xf>
    <xf numFmtId="183" fontId="4" fillId="0" borderId="10" xfId="0" applyNumberFormat="1" applyFont="1" applyFill="1" applyBorder="1" applyAlignment="1">
      <alignment horizontal="center"/>
    </xf>
    <xf numFmtId="0" fontId="4" fillId="0" borderId="13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183" fontId="3" fillId="0" borderId="19" xfId="0" applyNumberFormat="1" applyFont="1" applyFill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0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53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wrapText="1"/>
    </xf>
    <xf numFmtId="0" fontId="4" fillId="0" borderId="13" xfId="0" applyFont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183" fontId="3" fillId="0" borderId="10" xfId="0" applyNumberFormat="1" applyFont="1" applyFill="1" applyBorder="1" applyAlignment="1">
      <alignment horizontal="center" vertical="center"/>
    </xf>
    <xf numFmtId="183" fontId="4" fillId="0" borderId="12" xfId="0" applyNumberFormat="1" applyFont="1" applyFill="1" applyBorder="1" applyAlignment="1">
      <alignment horizontal="center" vertical="center"/>
    </xf>
    <xf numFmtId="183" fontId="3" fillId="0" borderId="14" xfId="0" applyNumberFormat="1" applyFont="1" applyFill="1" applyBorder="1" applyAlignment="1">
      <alignment horizontal="center" vertical="center"/>
    </xf>
    <xf numFmtId="183" fontId="4" fillId="0" borderId="15" xfId="0" applyNumberFormat="1" applyFont="1" applyFill="1" applyBorder="1" applyAlignment="1">
      <alignment horizontal="center" vertical="center"/>
    </xf>
    <xf numFmtId="183" fontId="4" fillId="0" borderId="11" xfId="0" applyNumberFormat="1" applyFont="1" applyFill="1" applyBorder="1" applyAlignment="1">
      <alignment horizontal="center" vertical="center"/>
    </xf>
    <xf numFmtId="183" fontId="4" fillId="0" borderId="10" xfId="0" applyNumberFormat="1" applyFont="1" applyFill="1" applyBorder="1" applyAlignment="1">
      <alignment horizontal="center" vertical="center"/>
    </xf>
    <xf numFmtId="183" fontId="4" fillId="0" borderId="13" xfId="0" applyNumberFormat="1" applyFont="1" applyFill="1" applyBorder="1" applyAlignment="1">
      <alignment horizontal="center" vertical="center"/>
    </xf>
    <xf numFmtId="183" fontId="3" fillId="0" borderId="18" xfId="0" applyNumberFormat="1" applyFont="1" applyFill="1" applyBorder="1" applyAlignment="1">
      <alignment horizontal="center" vertical="center"/>
    </xf>
    <xf numFmtId="183" fontId="3" fillId="0" borderId="15" xfId="0" applyNumberFormat="1" applyFont="1" applyFill="1" applyBorder="1" applyAlignment="1">
      <alignment horizontal="center" vertical="center"/>
    </xf>
    <xf numFmtId="183" fontId="3" fillId="0" borderId="13" xfId="0" applyNumberFormat="1" applyFont="1" applyFill="1" applyBorder="1" applyAlignment="1">
      <alignment horizontal="center" vertical="center"/>
    </xf>
    <xf numFmtId="183" fontId="4" fillId="0" borderId="14" xfId="0" applyNumberFormat="1" applyFont="1" applyFill="1" applyBorder="1" applyAlignment="1">
      <alignment horizontal="center" vertical="center"/>
    </xf>
    <xf numFmtId="183" fontId="3" fillId="0" borderId="12" xfId="0" applyNumberFormat="1" applyFont="1" applyFill="1" applyBorder="1" applyAlignment="1">
      <alignment horizontal="center" vertical="center"/>
    </xf>
    <xf numFmtId="183" fontId="53" fillId="0" borderId="0" xfId="0" applyNumberFormat="1" applyFont="1" applyFill="1" applyAlignment="1">
      <alignment horizontal="center"/>
    </xf>
    <xf numFmtId="14" fontId="4" fillId="0" borderId="2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55" fillId="34" borderId="21" xfId="0" applyFont="1" applyFill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/>
    </xf>
    <xf numFmtId="2" fontId="55" fillId="35" borderId="22" xfId="0" applyNumberFormat="1" applyFont="1" applyFill="1" applyBorder="1" applyAlignment="1">
      <alignment horizontal="center" vertical="center" wrapText="1"/>
    </xf>
    <xf numFmtId="2" fontId="55" fillId="35" borderId="21" xfId="0" applyNumberFormat="1" applyFont="1" applyFill="1" applyBorder="1" applyAlignment="1">
      <alignment horizontal="center" vertical="center" wrapText="1"/>
    </xf>
    <xf numFmtId="2" fontId="7" fillId="0" borderId="18" xfId="0" applyNumberFormat="1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22" xfId="0" applyBorder="1" applyAlignment="1">
      <alignment horizontal="center"/>
    </xf>
    <xf numFmtId="0" fontId="0" fillId="34" borderId="22" xfId="0" applyFill="1" applyBorder="1" applyAlignment="1">
      <alignment/>
    </xf>
    <xf numFmtId="0" fontId="0" fillId="34" borderId="22" xfId="0" applyFill="1" applyBorder="1" applyAlignment="1">
      <alignment horizontal="center"/>
    </xf>
    <xf numFmtId="184" fontId="0" fillId="34" borderId="22" xfId="0" applyNumberFormat="1" applyFill="1" applyBorder="1" applyAlignment="1">
      <alignment horizontal="right"/>
    </xf>
    <xf numFmtId="2" fontId="0" fillId="34" borderId="22" xfId="0" applyNumberFormat="1" applyFill="1" applyBorder="1" applyAlignment="1">
      <alignment horizontal="right"/>
    </xf>
    <xf numFmtId="184" fontId="0" fillId="34" borderId="22" xfId="0" applyNumberFormat="1" applyFill="1" applyBorder="1" applyAlignment="1">
      <alignment/>
    </xf>
    <xf numFmtId="0" fontId="0" fillId="34" borderId="22" xfId="0" applyFill="1" applyBorder="1" applyAlignment="1">
      <alignment horizontal="right"/>
    </xf>
    <xf numFmtId="0" fontId="0" fillId="34" borderId="22" xfId="0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2" fontId="8" fillId="0" borderId="18" xfId="0" applyNumberFormat="1" applyFont="1" applyBorder="1" applyAlignment="1">
      <alignment horizontal="center" vertical="center" wrapText="1"/>
    </xf>
    <xf numFmtId="0" fontId="8" fillId="36" borderId="18" xfId="0" applyFont="1" applyFill="1" applyBorder="1" applyAlignment="1">
      <alignment horizontal="center" vertical="center" wrapText="1"/>
    </xf>
    <xf numFmtId="2" fontId="8" fillId="36" borderId="18" xfId="0" applyNumberFormat="1" applyFont="1" applyFill="1" applyBorder="1" applyAlignment="1">
      <alignment horizontal="center" vertical="center" wrapText="1"/>
    </xf>
    <xf numFmtId="0" fontId="6" fillId="36" borderId="18" xfId="0" applyFont="1" applyFill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2" fontId="8" fillId="33" borderId="18" xfId="0" applyNumberFormat="1" applyFont="1" applyFill="1" applyBorder="1" applyAlignment="1">
      <alignment horizontal="center" vertical="center" wrapText="1"/>
    </xf>
    <xf numFmtId="0" fontId="56" fillId="0" borderId="0" xfId="0" applyFont="1" applyAlignment="1">
      <alignment wrapText="1"/>
    </xf>
    <xf numFmtId="0" fontId="0" fillId="0" borderId="0" xfId="0" applyAlignment="1">
      <alignment wrapText="1"/>
    </xf>
    <xf numFmtId="0" fontId="57" fillId="0" borderId="0" xfId="0" applyFont="1" applyAlignment="1">
      <alignment horizontal="left" vertical="center"/>
    </xf>
    <xf numFmtId="0" fontId="58" fillId="0" borderId="23" xfId="0" applyFont="1" applyBorder="1" applyAlignment="1">
      <alignment horizontal="center" vertical="center" wrapText="1"/>
    </xf>
    <xf numFmtId="0" fontId="58" fillId="0" borderId="20" xfId="0" applyFont="1" applyBorder="1" applyAlignment="1">
      <alignment horizontal="center" vertical="center" wrapText="1"/>
    </xf>
    <xf numFmtId="0" fontId="58" fillId="0" borderId="24" xfId="0" applyFont="1" applyBorder="1" applyAlignment="1">
      <alignment horizontal="center" vertical="center" wrapText="1"/>
    </xf>
    <xf numFmtId="0" fontId="58" fillId="0" borderId="25" xfId="0" applyFont="1" applyBorder="1" applyAlignment="1">
      <alignment horizontal="center" vertical="center" wrapText="1"/>
    </xf>
    <xf numFmtId="0" fontId="59" fillId="0" borderId="25" xfId="0" applyFont="1" applyBorder="1" applyAlignment="1">
      <alignment horizontal="center" vertical="center"/>
    </xf>
    <xf numFmtId="0" fontId="59" fillId="33" borderId="25" xfId="0" applyFont="1" applyFill="1" applyBorder="1" applyAlignment="1">
      <alignment horizontal="center" vertical="center"/>
    </xf>
    <xf numFmtId="0" fontId="60" fillId="0" borderId="25" xfId="0" applyFont="1" applyBorder="1" applyAlignment="1">
      <alignment horizontal="center" vertical="center"/>
    </xf>
    <xf numFmtId="0" fontId="61" fillId="0" borderId="0" xfId="0" applyFont="1" applyAlignment="1">
      <alignment horizontal="justify" vertical="center"/>
    </xf>
    <xf numFmtId="0" fontId="62" fillId="0" borderId="0" xfId="0" applyFont="1" applyAlignment="1">
      <alignment horizontal="justify" vertical="center"/>
    </xf>
    <xf numFmtId="0" fontId="6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1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14" fontId="4" fillId="0" borderId="29" xfId="0" applyNumberFormat="1" applyFont="1" applyFill="1" applyBorder="1" applyAlignment="1">
      <alignment horizontal="center" vertical="center" wrapText="1"/>
    </xf>
    <xf numFmtId="14" fontId="4" fillId="0" borderId="3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14" fontId="4" fillId="0" borderId="33" xfId="0" applyNumberFormat="1" applyFont="1" applyFill="1" applyBorder="1" applyAlignment="1">
      <alignment horizontal="center" vertical="center" wrapText="1"/>
    </xf>
    <xf numFmtId="14" fontId="4" fillId="0" borderId="34" xfId="0" applyNumberFormat="1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4" fillId="0" borderId="38" xfId="0" applyFont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14" fontId="4" fillId="0" borderId="39" xfId="0" applyNumberFormat="1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53" fillId="0" borderId="0" xfId="0" applyFont="1" applyFill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14" fontId="4" fillId="0" borderId="45" xfId="0" applyNumberFormat="1" applyFont="1" applyFill="1" applyBorder="1" applyAlignment="1">
      <alignment horizontal="center" vertical="center" wrapText="1"/>
    </xf>
    <xf numFmtId="14" fontId="4" fillId="0" borderId="46" xfId="0" applyNumberFormat="1" applyFont="1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14" fontId="4" fillId="0" borderId="49" xfId="0" applyNumberFormat="1" applyFont="1" applyFill="1" applyBorder="1" applyAlignment="1">
      <alignment horizontal="center" vertical="center" wrapText="1"/>
    </xf>
    <xf numFmtId="14" fontId="4" fillId="0" borderId="25" xfId="0" applyNumberFormat="1" applyFont="1" applyFill="1" applyBorder="1" applyAlignment="1">
      <alignment horizontal="center" vertical="center" wrapText="1"/>
    </xf>
    <xf numFmtId="14" fontId="4" fillId="0" borderId="20" xfId="0" applyNumberFormat="1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54" fillId="0" borderId="0" xfId="0" applyFont="1" applyAlignment="1">
      <alignment horizontal="center" wrapText="1"/>
    </xf>
    <xf numFmtId="0" fontId="4" fillId="0" borderId="40" xfId="0" applyFont="1" applyBorder="1" applyAlignment="1">
      <alignment horizontal="center" vertical="center"/>
    </xf>
    <xf numFmtId="0" fontId="53" fillId="0" borderId="0" xfId="0" applyFont="1" applyAlignment="1">
      <alignment horizontal="center" wrapText="1"/>
    </xf>
    <xf numFmtId="0" fontId="4" fillId="0" borderId="36" xfId="0" applyFont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center" wrapText="1"/>
    </xf>
    <xf numFmtId="2" fontId="3" fillId="0" borderId="13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183" fontId="2" fillId="0" borderId="50" xfId="0" applyNumberFormat="1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55" fillId="34" borderId="54" xfId="0" applyFont="1" applyFill="1" applyBorder="1" applyAlignment="1">
      <alignment horizontal="center" vertical="center"/>
    </xf>
    <xf numFmtId="0" fontId="55" fillId="34" borderId="55" xfId="0" applyFont="1" applyFill="1" applyBorder="1" applyAlignment="1">
      <alignment horizontal="center" vertical="center"/>
    </xf>
    <xf numFmtId="0" fontId="55" fillId="34" borderId="54" xfId="0" applyFont="1" applyFill="1" applyBorder="1" applyAlignment="1">
      <alignment horizontal="center" vertical="center" wrapText="1"/>
    </xf>
    <xf numFmtId="0" fontId="55" fillId="34" borderId="55" xfId="0" applyFont="1" applyFill="1" applyBorder="1" applyAlignment="1">
      <alignment horizontal="center" vertical="center" wrapText="1"/>
    </xf>
    <xf numFmtId="0" fontId="55" fillId="34" borderId="56" xfId="0" applyFont="1" applyFill="1" applyBorder="1" applyAlignment="1">
      <alignment horizontal="center" vertical="center" wrapText="1"/>
    </xf>
    <xf numFmtId="0" fontId="55" fillId="34" borderId="57" xfId="0" applyFont="1" applyFill="1" applyBorder="1" applyAlignment="1">
      <alignment horizontal="center" vertical="center" wrapText="1"/>
    </xf>
    <xf numFmtId="186" fontId="55" fillId="34" borderId="54" xfId="0" applyNumberFormat="1" applyFont="1" applyFill="1" applyBorder="1" applyAlignment="1">
      <alignment horizontal="center" vertical="center" wrapText="1"/>
    </xf>
    <xf numFmtId="186" fontId="55" fillId="34" borderId="55" xfId="0" applyNumberFormat="1" applyFont="1" applyFill="1" applyBorder="1" applyAlignment="1">
      <alignment horizontal="center" vertical="center" wrapText="1"/>
    </xf>
    <xf numFmtId="0" fontId="55" fillId="34" borderId="58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15" xfId="52" applyFont="1" applyBorder="1" applyAlignment="1">
      <alignment horizontal="center" vertical="center"/>
      <protection/>
    </xf>
    <xf numFmtId="0" fontId="6" fillId="0" borderId="59" xfId="52" applyFont="1" applyBorder="1" applyAlignment="1">
      <alignment horizontal="center" vertical="center"/>
      <protection/>
    </xf>
    <xf numFmtId="0" fontId="6" fillId="0" borderId="15" xfId="52" applyFont="1" applyBorder="1" applyAlignment="1">
      <alignment horizontal="center" vertical="center" wrapText="1"/>
      <protection/>
    </xf>
    <xf numFmtId="0" fontId="6" fillId="0" borderId="14" xfId="52" applyFont="1" applyBorder="1" applyAlignment="1">
      <alignment horizontal="center" vertical="center" wrapText="1"/>
      <protection/>
    </xf>
    <xf numFmtId="0" fontId="6" fillId="0" borderId="59" xfId="52" applyFont="1" applyBorder="1" applyAlignment="1">
      <alignment horizontal="center" vertical="center" wrapText="1"/>
      <protection/>
    </xf>
    <xf numFmtId="0" fontId="6" fillId="33" borderId="15" xfId="52" applyFont="1" applyFill="1" applyBorder="1" applyAlignment="1">
      <alignment horizontal="center" vertical="center" wrapText="1"/>
      <protection/>
    </xf>
    <xf numFmtId="0" fontId="6" fillId="33" borderId="59" xfId="52" applyFont="1" applyFill="1" applyBorder="1" applyAlignment="1">
      <alignment horizontal="center" vertical="center" wrapText="1"/>
      <protection/>
    </xf>
    <xf numFmtId="0" fontId="63" fillId="0" borderId="60" xfId="0" applyFont="1" applyFill="1" applyBorder="1" applyAlignment="1">
      <alignment horizontal="center" vertical="center" wrapText="1"/>
    </xf>
    <xf numFmtId="0" fontId="55" fillId="0" borderId="22" xfId="0" applyFont="1" applyFill="1" applyBorder="1" applyAlignment="1">
      <alignment horizontal="center" vertical="center" wrapText="1"/>
    </xf>
    <xf numFmtId="0" fontId="55" fillId="34" borderId="22" xfId="0" applyFont="1" applyFill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14" fontId="6" fillId="0" borderId="15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7" fillId="0" borderId="0" xfId="0" applyFont="1" applyAlignment="1">
      <alignment horizontal="left" vertical="center"/>
    </xf>
    <xf numFmtId="0" fontId="6" fillId="0" borderId="1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64" fillId="0" borderId="23" xfId="0" applyFont="1" applyBorder="1" applyAlignment="1">
      <alignment horizontal="center" vertical="center" wrapText="1"/>
    </xf>
    <xf numFmtId="0" fontId="64" fillId="0" borderId="24" xfId="0" applyFont="1" applyBorder="1" applyAlignment="1">
      <alignment horizontal="center" vertical="center" wrapText="1"/>
    </xf>
    <xf numFmtId="0" fontId="59" fillId="0" borderId="23" xfId="0" applyFont="1" applyBorder="1" applyAlignment="1">
      <alignment vertical="center" wrapText="1"/>
    </xf>
    <xf numFmtId="0" fontId="59" fillId="0" borderId="24" xfId="0" applyFont="1" applyBorder="1" applyAlignment="1">
      <alignment vertical="center" wrapText="1"/>
    </xf>
    <xf numFmtId="0" fontId="59" fillId="0" borderId="23" xfId="0" applyFont="1" applyBorder="1" applyAlignment="1">
      <alignment horizontal="center" vertical="center" wrapText="1"/>
    </xf>
    <xf numFmtId="0" fontId="59" fillId="0" borderId="24" xfId="0" applyFont="1" applyBorder="1" applyAlignment="1">
      <alignment horizontal="center" vertical="center" wrapText="1"/>
    </xf>
    <xf numFmtId="14" fontId="64" fillId="0" borderId="23" xfId="0" applyNumberFormat="1" applyFont="1" applyBorder="1" applyAlignment="1">
      <alignment horizontal="center" vertical="center" wrapText="1"/>
    </xf>
    <xf numFmtId="14" fontId="64" fillId="0" borderId="24" xfId="0" applyNumberFormat="1" applyFont="1" applyBorder="1" applyAlignment="1">
      <alignment horizontal="center" vertical="center" wrapText="1"/>
    </xf>
    <xf numFmtId="0" fontId="59" fillId="33" borderId="23" xfId="0" applyFont="1" applyFill="1" applyBorder="1" applyAlignment="1">
      <alignment vertical="center" wrapText="1"/>
    </xf>
    <xf numFmtId="0" fontId="59" fillId="33" borderId="24" xfId="0" applyFont="1" applyFill="1" applyBorder="1" applyAlignment="1">
      <alignment vertical="center" wrapText="1"/>
    </xf>
    <xf numFmtId="0" fontId="58" fillId="0" borderId="23" xfId="0" applyFont="1" applyBorder="1" applyAlignment="1">
      <alignment horizontal="center" vertical="center"/>
    </xf>
    <xf numFmtId="0" fontId="58" fillId="0" borderId="24" xfId="0" applyFont="1" applyBorder="1" applyAlignment="1">
      <alignment horizontal="center" vertical="center"/>
    </xf>
    <xf numFmtId="0" fontId="58" fillId="0" borderId="23" xfId="0" applyFont="1" applyBorder="1" applyAlignment="1">
      <alignment horizontal="center" vertical="center" wrapText="1"/>
    </xf>
    <xf numFmtId="0" fontId="58" fillId="0" borderId="24" xfId="0" applyFont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6"/>
  <sheetViews>
    <sheetView tabSelected="1" zoomScalePageLayoutView="0" workbookViewId="0" topLeftCell="A1">
      <pane xSplit="3" ySplit="7" topLeftCell="D104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5" sqref="A5:I5"/>
    </sheetView>
  </sheetViews>
  <sheetFormatPr defaultColWidth="9.140625" defaultRowHeight="12.75"/>
  <cols>
    <col min="1" max="1" width="5.00390625" style="9" customWidth="1"/>
    <col min="2" max="2" width="9.7109375" style="72" customWidth="1"/>
    <col min="3" max="3" width="10.28125" style="72" customWidth="1"/>
    <col min="4" max="4" width="8.7109375" style="9" customWidth="1"/>
    <col min="5" max="5" width="10.28125" style="70" customWidth="1"/>
    <col min="6" max="6" width="9.7109375" style="6" customWidth="1"/>
    <col min="7" max="7" width="8.57421875" style="7" customWidth="1"/>
    <col min="8" max="8" width="9.8515625" style="3" customWidth="1"/>
    <col min="9" max="9" width="17.00390625" style="4" customWidth="1"/>
    <col min="10" max="10" width="14.140625" style="4" customWidth="1"/>
    <col min="11" max="11" width="14.7109375" style="8" customWidth="1"/>
    <col min="12" max="12" width="15.00390625" style="9" customWidth="1"/>
    <col min="13" max="13" width="15.140625" style="9" customWidth="1"/>
    <col min="14" max="14" width="12.421875" style="9" customWidth="1"/>
    <col min="15" max="15" width="3.00390625" style="9" customWidth="1"/>
    <col min="16" max="16" width="18.57421875" style="9" customWidth="1"/>
    <col min="17" max="16384" width="9.140625" style="9" customWidth="1"/>
  </cols>
  <sheetData>
    <row r="1" spans="1:5" ht="12">
      <c r="A1" s="3"/>
      <c r="B1" s="4"/>
      <c r="C1" s="4"/>
      <c r="D1" s="3"/>
      <c r="E1" s="5"/>
    </row>
    <row r="2" spans="1:5" ht="12">
      <c r="A2" s="3"/>
      <c r="B2" s="4"/>
      <c r="C2" s="4"/>
      <c r="D2" s="3"/>
      <c r="E2" s="5"/>
    </row>
    <row r="3" spans="1:10" ht="49.5" customHeight="1">
      <c r="A3" s="204" t="s">
        <v>90</v>
      </c>
      <c r="B3" s="204"/>
      <c r="C3" s="204"/>
      <c r="D3" s="204"/>
      <c r="E3" s="204"/>
      <c r="F3" s="204"/>
      <c r="G3" s="204"/>
      <c r="H3" s="204"/>
      <c r="I3" s="204"/>
      <c r="J3" s="74"/>
    </row>
    <row r="4" spans="1:10" ht="9.75" customHeight="1">
      <c r="A4" s="10"/>
      <c r="B4" s="73"/>
      <c r="C4" s="73"/>
      <c r="D4" s="73"/>
      <c r="E4" s="73"/>
      <c r="F4" s="73"/>
      <c r="G4" s="73"/>
      <c r="H4" s="73"/>
      <c r="I4" s="73"/>
      <c r="J4" s="73"/>
    </row>
    <row r="5" spans="1:9" ht="13.5" customHeight="1" thickBot="1">
      <c r="A5" s="203" t="s">
        <v>153</v>
      </c>
      <c r="B5" s="203"/>
      <c r="C5" s="203"/>
      <c r="D5" s="203"/>
      <c r="E5" s="203"/>
      <c r="F5" s="203"/>
      <c r="G5" s="203"/>
      <c r="H5" s="203"/>
      <c r="I5" s="203"/>
    </row>
    <row r="6" spans="1:14" ht="12.75" customHeight="1">
      <c r="A6" s="207" t="s">
        <v>86</v>
      </c>
      <c r="B6" s="144" t="s">
        <v>71</v>
      </c>
      <c r="C6" s="209"/>
      <c r="D6" s="211" t="s">
        <v>64</v>
      </c>
      <c r="E6" s="144" t="s">
        <v>79</v>
      </c>
      <c r="F6" s="138" t="s">
        <v>89</v>
      </c>
      <c r="G6" s="196" t="s">
        <v>83</v>
      </c>
      <c r="H6" s="138" t="s">
        <v>80</v>
      </c>
      <c r="I6" s="198" t="s">
        <v>88</v>
      </c>
      <c r="J6" s="200" t="s">
        <v>87</v>
      </c>
      <c r="K6" s="202"/>
      <c r="L6" s="11"/>
      <c r="M6" s="11"/>
      <c r="N6" s="195"/>
    </row>
    <row r="7" spans="1:14" ht="114" customHeight="1" thickBot="1">
      <c r="A7" s="208"/>
      <c r="B7" s="210"/>
      <c r="C7" s="210"/>
      <c r="D7" s="212"/>
      <c r="E7" s="210"/>
      <c r="F7" s="139"/>
      <c r="G7" s="197"/>
      <c r="H7" s="141"/>
      <c r="I7" s="199"/>
      <c r="J7" s="201"/>
      <c r="K7" s="202"/>
      <c r="L7" s="11"/>
      <c r="M7" s="11"/>
      <c r="N7" s="195"/>
    </row>
    <row r="8" spans="1:11" s="6" customFormat="1" ht="18.75" customHeight="1">
      <c r="A8" s="136" t="s">
        <v>0</v>
      </c>
      <c r="B8" s="144" t="s">
        <v>98</v>
      </c>
      <c r="C8" s="144"/>
      <c r="D8" s="12" t="s">
        <v>58</v>
      </c>
      <c r="E8" s="13">
        <v>10</v>
      </c>
      <c r="F8" s="13">
        <v>4.286</v>
      </c>
      <c r="G8" s="77">
        <v>0.325</v>
      </c>
      <c r="H8" s="14">
        <v>5.389</v>
      </c>
      <c r="I8" s="151" t="s">
        <v>84</v>
      </c>
      <c r="J8" s="148">
        <v>43458</v>
      </c>
      <c r="K8" s="16"/>
    </row>
    <row r="9" spans="1:11" ht="18.75" customHeight="1" thickBot="1">
      <c r="A9" s="137"/>
      <c r="B9" s="145"/>
      <c r="C9" s="145"/>
      <c r="D9" s="17" t="s">
        <v>63</v>
      </c>
      <c r="E9" s="18">
        <v>1.4</v>
      </c>
      <c r="F9" s="19">
        <v>0.048</v>
      </c>
      <c r="G9" s="78">
        <v>0.039</v>
      </c>
      <c r="H9" s="20">
        <v>1.313</v>
      </c>
      <c r="I9" s="152"/>
      <c r="J9" s="149"/>
      <c r="K9" s="16"/>
    </row>
    <row r="10" spans="1:11" s="6" customFormat="1" ht="18.75" customHeight="1">
      <c r="A10" s="136" t="s">
        <v>1</v>
      </c>
      <c r="B10" s="144" t="s">
        <v>99</v>
      </c>
      <c r="C10" s="144"/>
      <c r="D10" s="12" t="s">
        <v>58</v>
      </c>
      <c r="E10" s="21">
        <v>10</v>
      </c>
      <c r="F10" s="13">
        <v>3.686</v>
      </c>
      <c r="G10" s="77">
        <v>0.722</v>
      </c>
      <c r="H10" s="14">
        <v>5.5920000000000005</v>
      </c>
      <c r="I10" s="151" t="s">
        <v>72</v>
      </c>
      <c r="J10" s="148" t="s">
        <v>95</v>
      </c>
      <c r="K10" s="16"/>
    </row>
    <row r="11" spans="1:11" ht="18.75" customHeight="1" thickBot="1">
      <c r="A11" s="137"/>
      <c r="B11" s="145"/>
      <c r="C11" s="145"/>
      <c r="D11" s="17" t="s">
        <v>63</v>
      </c>
      <c r="E11" s="18">
        <v>0.56</v>
      </c>
      <c r="F11" s="19">
        <v>0.519</v>
      </c>
      <c r="G11" s="78">
        <v>0.005</v>
      </c>
      <c r="H11" s="20">
        <v>0.03600000000000004</v>
      </c>
      <c r="I11" s="152"/>
      <c r="J11" s="149"/>
      <c r="K11" s="16"/>
    </row>
    <row r="12" spans="1:11" s="6" customFormat="1" ht="18.75" customHeight="1">
      <c r="A12" s="191" t="s">
        <v>2</v>
      </c>
      <c r="B12" s="158" t="s">
        <v>100</v>
      </c>
      <c r="C12" s="158"/>
      <c r="D12" s="22" t="s">
        <v>58</v>
      </c>
      <c r="E12" s="23">
        <v>10</v>
      </c>
      <c r="F12" s="24">
        <v>4.277</v>
      </c>
      <c r="G12" s="79">
        <v>0.184</v>
      </c>
      <c r="H12" s="25">
        <v>5.539</v>
      </c>
      <c r="I12" s="192" t="s">
        <v>75</v>
      </c>
      <c r="J12" s="142">
        <v>43416</v>
      </c>
      <c r="K12" s="16"/>
    </row>
    <row r="13" spans="1:12" ht="18.75" customHeight="1" thickBot="1">
      <c r="A13" s="137"/>
      <c r="B13" s="145"/>
      <c r="C13" s="145"/>
      <c r="D13" s="17" t="s">
        <v>63</v>
      </c>
      <c r="E13" s="18">
        <v>0.882</v>
      </c>
      <c r="F13" s="19">
        <v>0.42</v>
      </c>
      <c r="G13" s="78">
        <v>1.425</v>
      </c>
      <c r="H13" s="20">
        <v>0.462</v>
      </c>
      <c r="I13" s="141"/>
      <c r="J13" s="149"/>
      <c r="K13" s="16"/>
      <c r="L13" s="26"/>
    </row>
    <row r="14" spans="1:11" s="29" customFormat="1" ht="18.75" customHeight="1">
      <c r="A14" s="136" t="s">
        <v>3</v>
      </c>
      <c r="B14" s="144" t="s">
        <v>101</v>
      </c>
      <c r="C14" s="144"/>
      <c r="D14" s="27" t="s">
        <v>58</v>
      </c>
      <c r="E14" s="28">
        <v>10</v>
      </c>
      <c r="F14" s="13">
        <v>4.992</v>
      </c>
      <c r="G14" s="77">
        <v>1.453</v>
      </c>
      <c r="H14" s="14">
        <v>3.5549999999999997</v>
      </c>
      <c r="I14" s="151" t="s">
        <v>82</v>
      </c>
      <c r="J14" s="148">
        <v>43345</v>
      </c>
      <c r="K14" s="16"/>
    </row>
    <row r="15" spans="1:11" ht="18.75" customHeight="1" thickBot="1">
      <c r="A15" s="137"/>
      <c r="B15" s="145"/>
      <c r="C15" s="145"/>
      <c r="D15" s="17" t="s">
        <v>63</v>
      </c>
      <c r="E15" s="18">
        <v>1.4</v>
      </c>
      <c r="F15" s="19">
        <v>0.145</v>
      </c>
      <c r="G15" s="78">
        <v>0</v>
      </c>
      <c r="H15" s="20">
        <v>1.255</v>
      </c>
      <c r="I15" s="152"/>
      <c r="J15" s="149"/>
      <c r="K15" s="16"/>
    </row>
    <row r="16" spans="1:11" s="29" customFormat="1" ht="18.75" customHeight="1">
      <c r="A16" s="191" t="s">
        <v>4</v>
      </c>
      <c r="B16" s="157" t="s">
        <v>102</v>
      </c>
      <c r="C16" s="158"/>
      <c r="D16" s="30" t="s">
        <v>58</v>
      </c>
      <c r="E16" s="31">
        <v>10</v>
      </c>
      <c r="F16" s="24">
        <v>4.994</v>
      </c>
      <c r="G16" s="79">
        <v>2.398</v>
      </c>
      <c r="H16" s="25">
        <v>2.608</v>
      </c>
      <c r="I16" s="192" t="s">
        <v>30</v>
      </c>
      <c r="J16" s="142">
        <v>43465</v>
      </c>
      <c r="K16" s="16"/>
    </row>
    <row r="17" spans="1:11" ht="18.75" customHeight="1" thickBot="1">
      <c r="A17" s="137"/>
      <c r="B17" s="145"/>
      <c r="C17" s="145"/>
      <c r="D17" s="17" t="s">
        <v>63</v>
      </c>
      <c r="E17" s="18">
        <v>1.4</v>
      </c>
      <c r="F17" s="19">
        <v>0.287</v>
      </c>
      <c r="G17" s="78">
        <v>0</v>
      </c>
      <c r="H17" s="20">
        <v>1.113</v>
      </c>
      <c r="I17" s="141"/>
      <c r="J17" s="149"/>
      <c r="K17" s="16"/>
    </row>
    <row r="18" spans="1:13" s="29" customFormat="1" ht="18.75" customHeight="1">
      <c r="A18" s="136" t="s">
        <v>5</v>
      </c>
      <c r="B18" s="144" t="s">
        <v>103</v>
      </c>
      <c r="C18" s="144"/>
      <c r="D18" s="27" t="s">
        <v>58</v>
      </c>
      <c r="E18" s="28">
        <v>10</v>
      </c>
      <c r="F18" s="13">
        <v>5.333</v>
      </c>
      <c r="G18" s="77">
        <v>0</v>
      </c>
      <c r="H18" s="14">
        <v>4.667</v>
      </c>
      <c r="I18" s="140" t="s">
        <v>31</v>
      </c>
      <c r="J18" s="148">
        <v>43144</v>
      </c>
      <c r="K18" s="16"/>
      <c r="L18" s="194"/>
      <c r="M18" s="194"/>
    </row>
    <row r="19" spans="1:13" ht="18.75" customHeight="1" thickBot="1">
      <c r="A19" s="156"/>
      <c r="B19" s="159"/>
      <c r="C19" s="159"/>
      <c r="D19" s="32" t="s">
        <v>63</v>
      </c>
      <c r="E19" s="33">
        <v>0.882</v>
      </c>
      <c r="F19" s="34">
        <v>0.21</v>
      </c>
      <c r="G19" s="80">
        <v>0</v>
      </c>
      <c r="H19" s="35">
        <v>0.672</v>
      </c>
      <c r="I19" s="193"/>
      <c r="J19" s="143"/>
      <c r="K19" s="16"/>
      <c r="L19" s="194"/>
      <c r="M19" s="194"/>
    </row>
    <row r="20" spans="1:12" s="29" customFormat="1" ht="18.75" customHeight="1">
      <c r="A20" s="136" t="s">
        <v>6</v>
      </c>
      <c r="B20" s="144" t="s">
        <v>104</v>
      </c>
      <c r="C20" s="144"/>
      <c r="D20" s="27" t="s">
        <v>58</v>
      </c>
      <c r="E20" s="28">
        <v>10</v>
      </c>
      <c r="F20" s="13">
        <v>1.352</v>
      </c>
      <c r="G20" s="77">
        <v>1.571</v>
      </c>
      <c r="H20" s="14">
        <v>7.077</v>
      </c>
      <c r="I20" s="140" t="s">
        <v>32</v>
      </c>
      <c r="J20" s="148">
        <v>43256</v>
      </c>
      <c r="K20" s="16"/>
      <c r="L20" s="36"/>
    </row>
    <row r="21" spans="1:11" ht="18.75" customHeight="1" thickBot="1">
      <c r="A21" s="137"/>
      <c r="B21" s="145"/>
      <c r="C21" s="145"/>
      <c r="D21" s="17" t="s">
        <v>63</v>
      </c>
      <c r="E21" s="18">
        <v>1.4</v>
      </c>
      <c r="F21" s="19">
        <v>0.076</v>
      </c>
      <c r="G21" s="78">
        <v>0</v>
      </c>
      <c r="H21" s="20">
        <v>1.3239999999999998</v>
      </c>
      <c r="I21" s="141"/>
      <c r="J21" s="149"/>
      <c r="K21" s="16"/>
    </row>
    <row r="22" spans="1:12" s="29" customFormat="1" ht="18.75" customHeight="1">
      <c r="A22" s="136" t="s">
        <v>7</v>
      </c>
      <c r="B22" s="138" t="s">
        <v>105</v>
      </c>
      <c r="C22" s="138"/>
      <c r="D22" s="27" t="s">
        <v>58</v>
      </c>
      <c r="E22" s="37">
        <v>10</v>
      </c>
      <c r="F22" s="13">
        <v>4.13</v>
      </c>
      <c r="G22" s="77">
        <v>2.229</v>
      </c>
      <c r="H22" s="14">
        <v>3.641</v>
      </c>
      <c r="I22" s="140" t="s">
        <v>33</v>
      </c>
      <c r="J22" s="148">
        <v>43161</v>
      </c>
      <c r="K22" s="16"/>
      <c r="L22" s="36"/>
    </row>
    <row r="23" spans="1:14" ht="18.75" customHeight="1" thickBot="1">
      <c r="A23" s="137"/>
      <c r="B23" s="139"/>
      <c r="C23" s="139"/>
      <c r="D23" s="17" t="s">
        <v>63</v>
      </c>
      <c r="E23" s="18">
        <v>1.4</v>
      </c>
      <c r="F23" s="19">
        <v>0.52</v>
      </c>
      <c r="G23" s="78">
        <v>0.115</v>
      </c>
      <c r="H23" s="20">
        <v>0.7649999999999999</v>
      </c>
      <c r="I23" s="141"/>
      <c r="J23" s="149"/>
      <c r="K23" s="16"/>
      <c r="L23" s="38"/>
      <c r="M23" s="38"/>
      <c r="N23" s="38"/>
    </row>
    <row r="24" spans="1:16" s="29" customFormat="1" ht="18.75" customHeight="1">
      <c r="A24" s="136" t="s">
        <v>8</v>
      </c>
      <c r="B24" s="144" t="s">
        <v>106</v>
      </c>
      <c r="C24" s="144"/>
      <c r="D24" s="27" t="s">
        <v>58</v>
      </c>
      <c r="E24" s="37">
        <v>10</v>
      </c>
      <c r="F24" s="13">
        <v>5.056</v>
      </c>
      <c r="G24" s="77">
        <v>0.677</v>
      </c>
      <c r="H24" s="14">
        <v>4.2669999999999995</v>
      </c>
      <c r="I24" s="140" t="s">
        <v>34</v>
      </c>
      <c r="J24" s="148">
        <v>43152</v>
      </c>
      <c r="K24" s="16"/>
      <c r="L24" s="39"/>
      <c r="M24" s="39"/>
      <c r="N24" s="39"/>
      <c r="O24" s="40"/>
      <c r="P24" s="40"/>
    </row>
    <row r="25" spans="1:16" ht="18.75" customHeight="1" thickBot="1">
      <c r="A25" s="137"/>
      <c r="B25" s="145"/>
      <c r="C25" s="145"/>
      <c r="D25" s="17" t="s">
        <v>63</v>
      </c>
      <c r="E25" s="18">
        <v>1.4</v>
      </c>
      <c r="F25" s="19">
        <v>0.322</v>
      </c>
      <c r="G25" s="78">
        <v>0</v>
      </c>
      <c r="H25" s="20">
        <v>1.0779999999999998</v>
      </c>
      <c r="I25" s="141"/>
      <c r="J25" s="149"/>
      <c r="K25" s="16"/>
      <c r="L25" s="38"/>
      <c r="M25" s="38"/>
      <c r="N25" s="38"/>
      <c r="O25" s="41"/>
      <c r="P25" s="41"/>
    </row>
    <row r="26" spans="1:14" s="29" customFormat="1" ht="18.75" customHeight="1">
      <c r="A26" s="136" t="s">
        <v>9</v>
      </c>
      <c r="B26" s="144" t="s">
        <v>107</v>
      </c>
      <c r="C26" s="144"/>
      <c r="D26" s="27" t="s">
        <v>58</v>
      </c>
      <c r="E26" s="37">
        <v>10</v>
      </c>
      <c r="F26" s="13">
        <v>2.952</v>
      </c>
      <c r="G26" s="77">
        <v>4.68</v>
      </c>
      <c r="H26" s="14">
        <v>2.3680000000000003</v>
      </c>
      <c r="I26" s="140" t="s">
        <v>35</v>
      </c>
      <c r="J26" s="142">
        <v>43465</v>
      </c>
      <c r="K26" s="16"/>
      <c r="L26" s="39"/>
      <c r="M26" s="39"/>
      <c r="N26" s="39"/>
    </row>
    <row r="27" spans="1:14" ht="18.75" customHeight="1" thickBot="1">
      <c r="A27" s="137"/>
      <c r="B27" s="145"/>
      <c r="C27" s="145"/>
      <c r="D27" s="17" t="s">
        <v>63</v>
      </c>
      <c r="E27" s="18">
        <v>0.882</v>
      </c>
      <c r="F27" s="19">
        <v>0.04</v>
      </c>
      <c r="G27" s="78">
        <v>0.01</v>
      </c>
      <c r="H27" s="20">
        <v>0.832</v>
      </c>
      <c r="I27" s="141"/>
      <c r="J27" s="143"/>
      <c r="K27" s="16"/>
      <c r="L27" s="38"/>
      <c r="M27" s="38"/>
      <c r="N27" s="38"/>
    </row>
    <row r="28" spans="1:11" s="29" customFormat="1" ht="18.75" customHeight="1">
      <c r="A28" s="136" t="s">
        <v>10</v>
      </c>
      <c r="B28" s="144" t="s">
        <v>148</v>
      </c>
      <c r="C28" s="144"/>
      <c r="D28" s="27" t="s">
        <v>58</v>
      </c>
      <c r="E28" s="37">
        <v>10</v>
      </c>
      <c r="F28" s="13">
        <v>2.102</v>
      </c>
      <c r="G28" s="77">
        <v>0.214</v>
      </c>
      <c r="H28" s="14">
        <v>7.683999999999999</v>
      </c>
      <c r="I28" s="151" t="s">
        <v>36</v>
      </c>
      <c r="J28" s="148">
        <v>43121</v>
      </c>
      <c r="K28" s="16"/>
    </row>
    <row r="29" spans="1:11" ht="18.75" customHeight="1" thickBot="1">
      <c r="A29" s="137"/>
      <c r="B29" s="145"/>
      <c r="C29" s="145"/>
      <c r="D29" s="17" t="s">
        <v>63</v>
      </c>
      <c r="E29" s="18">
        <v>0.882</v>
      </c>
      <c r="F29" s="19">
        <v>0.219</v>
      </c>
      <c r="G29" s="78">
        <v>0</v>
      </c>
      <c r="H29" s="20">
        <v>0.663</v>
      </c>
      <c r="I29" s="152"/>
      <c r="J29" s="149"/>
      <c r="K29" s="89"/>
    </row>
    <row r="30" spans="1:11" s="29" customFormat="1" ht="18.75" customHeight="1">
      <c r="A30" s="136" t="s">
        <v>11</v>
      </c>
      <c r="B30" s="144" t="s">
        <v>108</v>
      </c>
      <c r="C30" s="144"/>
      <c r="D30" s="27" t="s">
        <v>58</v>
      </c>
      <c r="E30" s="37">
        <v>10</v>
      </c>
      <c r="F30" s="13">
        <v>4.453</v>
      </c>
      <c r="G30" s="77">
        <v>0.666</v>
      </c>
      <c r="H30" s="14">
        <v>4.880999999999999</v>
      </c>
      <c r="I30" s="140" t="s">
        <v>37</v>
      </c>
      <c r="J30" s="148">
        <v>43465</v>
      </c>
      <c r="K30" s="16"/>
    </row>
    <row r="31" spans="1:11" ht="18.75" customHeight="1" thickBot="1">
      <c r="A31" s="137"/>
      <c r="B31" s="145"/>
      <c r="C31" s="145"/>
      <c r="D31" s="17" t="s">
        <v>63</v>
      </c>
      <c r="E31" s="18">
        <v>0.882</v>
      </c>
      <c r="F31" s="19">
        <v>0.415</v>
      </c>
      <c r="G31" s="78">
        <v>0</v>
      </c>
      <c r="H31" s="20">
        <v>0.467</v>
      </c>
      <c r="I31" s="141"/>
      <c r="J31" s="149"/>
      <c r="K31" s="16"/>
    </row>
    <row r="32" spans="1:11" s="29" customFormat="1" ht="18.75" customHeight="1">
      <c r="A32" s="191" t="s">
        <v>12</v>
      </c>
      <c r="B32" s="158" t="s">
        <v>109</v>
      </c>
      <c r="C32" s="158"/>
      <c r="D32" s="30" t="s">
        <v>58</v>
      </c>
      <c r="E32" s="42">
        <v>10</v>
      </c>
      <c r="F32" s="24">
        <v>6.622</v>
      </c>
      <c r="G32" s="79">
        <v>2.292</v>
      </c>
      <c r="H32" s="25">
        <v>1.0860000000000003</v>
      </c>
      <c r="I32" s="192" t="s">
        <v>38</v>
      </c>
      <c r="J32" s="142">
        <v>43135</v>
      </c>
      <c r="K32" s="16"/>
    </row>
    <row r="33" spans="1:11" ht="18.75" customHeight="1" thickBot="1">
      <c r="A33" s="137"/>
      <c r="B33" s="145"/>
      <c r="C33" s="145"/>
      <c r="D33" s="17" t="s">
        <v>63</v>
      </c>
      <c r="E33" s="18">
        <v>0.882</v>
      </c>
      <c r="F33" s="19">
        <v>0.454</v>
      </c>
      <c r="G33" s="78">
        <v>0</v>
      </c>
      <c r="H33" s="20">
        <v>0.428</v>
      </c>
      <c r="I33" s="141"/>
      <c r="J33" s="149"/>
      <c r="K33" s="16"/>
    </row>
    <row r="34" spans="1:11" s="29" customFormat="1" ht="18.75" customHeight="1">
      <c r="A34" s="136" t="s">
        <v>13</v>
      </c>
      <c r="B34" s="144" t="s">
        <v>110</v>
      </c>
      <c r="C34" s="144"/>
      <c r="D34" s="27" t="s">
        <v>58</v>
      </c>
      <c r="E34" s="37">
        <v>10</v>
      </c>
      <c r="F34" s="13">
        <v>3.748</v>
      </c>
      <c r="G34" s="77">
        <v>5.5</v>
      </c>
      <c r="H34" s="14">
        <v>0.7519999999999998</v>
      </c>
      <c r="I34" s="140" t="s">
        <v>73</v>
      </c>
      <c r="J34" s="142">
        <v>43357</v>
      </c>
      <c r="K34" s="16"/>
    </row>
    <row r="35" spans="1:11" ht="18.75" customHeight="1" thickBot="1">
      <c r="A35" s="137"/>
      <c r="B35" s="145"/>
      <c r="C35" s="145"/>
      <c r="D35" s="17" t="s">
        <v>63</v>
      </c>
      <c r="E35" s="18">
        <v>1.4</v>
      </c>
      <c r="F35" s="19">
        <v>0.344</v>
      </c>
      <c r="G35" s="78">
        <v>0</v>
      </c>
      <c r="H35" s="20">
        <v>1.056</v>
      </c>
      <c r="I35" s="141"/>
      <c r="J35" s="143"/>
      <c r="K35" s="16"/>
    </row>
    <row r="36" spans="1:11" s="29" customFormat="1" ht="18.75" customHeight="1">
      <c r="A36" s="136" t="s">
        <v>14</v>
      </c>
      <c r="B36" s="144" t="s">
        <v>111</v>
      </c>
      <c r="C36" s="144"/>
      <c r="D36" s="27" t="s">
        <v>58</v>
      </c>
      <c r="E36" s="37">
        <v>10</v>
      </c>
      <c r="F36" s="13">
        <v>4.526</v>
      </c>
      <c r="G36" s="77">
        <v>0.011</v>
      </c>
      <c r="H36" s="14">
        <v>5.463</v>
      </c>
      <c r="I36" s="151" t="s">
        <v>39</v>
      </c>
      <c r="J36" s="148">
        <v>43465</v>
      </c>
      <c r="K36" s="16"/>
    </row>
    <row r="37" spans="1:11" ht="18.75" customHeight="1" thickBot="1">
      <c r="A37" s="137"/>
      <c r="B37" s="145"/>
      <c r="C37" s="145"/>
      <c r="D37" s="17" t="s">
        <v>63</v>
      </c>
      <c r="E37" s="18">
        <v>0.882</v>
      </c>
      <c r="F37" s="19">
        <v>0.52</v>
      </c>
      <c r="G37" s="78">
        <v>0.015</v>
      </c>
      <c r="H37" s="20">
        <v>0.347</v>
      </c>
      <c r="I37" s="152"/>
      <c r="J37" s="149"/>
      <c r="K37" s="16"/>
    </row>
    <row r="38" spans="1:11" s="29" customFormat="1" ht="18.75" customHeight="1">
      <c r="A38" s="136" t="s">
        <v>15</v>
      </c>
      <c r="B38" s="144" t="s">
        <v>149</v>
      </c>
      <c r="C38" s="144"/>
      <c r="D38" s="27" t="s">
        <v>58</v>
      </c>
      <c r="E38" s="37">
        <v>10</v>
      </c>
      <c r="F38" s="13">
        <v>3.585</v>
      </c>
      <c r="G38" s="77">
        <v>1.156</v>
      </c>
      <c r="H38" s="14">
        <v>5.259</v>
      </c>
      <c r="I38" s="151" t="s">
        <v>74</v>
      </c>
      <c r="J38" s="148">
        <v>43444</v>
      </c>
      <c r="K38" s="16"/>
    </row>
    <row r="39" spans="1:11" ht="18.75" customHeight="1" thickBot="1">
      <c r="A39" s="137"/>
      <c r="B39" s="145"/>
      <c r="C39" s="145"/>
      <c r="D39" s="17" t="s">
        <v>63</v>
      </c>
      <c r="E39" s="18">
        <v>1.764</v>
      </c>
      <c r="F39" s="19">
        <v>0.328</v>
      </c>
      <c r="G39" s="78">
        <v>0.035</v>
      </c>
      <c r="H39" s="20">
        <v>1.401</v>
      </c>
      <c r="I39" s="152"/>
      <c r="J39" s="149"/>
      <c r="K39" s="16"/>
    </row>
    <row r="40" spans="1:11" s="29" customFormat="1" ht="18.75" customHeight="1">
      <c r="A40" s="191" t="s">
        <v>16</v>
      </c>
      <c r="B40" s="158" t="s">
        <v>112</v>
      </c>
      <c r="C40" s="158"/>
      <c r="D40" s="30" t="s">
        <v>58</v>
      </c>
      <c r="E40" s="42">
        <v>10</v>
      </c>
      <c r="F40" s="24">
        <v>2.452</v>
      </c>
      <c r="G40" s="79">
        <v>1.422</v>
      </c>
      <c r="H40" s="25">
        <v>6.126</v>
      </c>
      <c r="I40" s="160" t="s">
        <v>76</v>
      </c>
      <c r="J40" s="142">
        <v>43462</v>
      </c>
      <c r="K40" s="16"/>
    </row>
    <row r="41" spans="1:11" ht="18.75" customHeight="1" thickBot="1">
      <c r="A41" s="137"/>
      <c r="B41" s="145"/>
      <c r="C41" s="145"/>
      <c r="D41" s="17" t="s">
        <v>63</v>
      </c>
      <c r="E41" s="18">
        <v>0.882</v>
      </c>
      <c r="F41" s="19">
        <v>0.121</v>
      </c>
      <c r="G41" s="78">
        <v>0</v>
      </c>
      <c r="H41" s="20">
        <v>0.761</v>
      </c>
      <c r="I41" s="152"/>
      <c r="J41" s="149"/>
      <c r="K41" s="16"/>
    </row>
    <row r="42" spans="1:11" s="29" customFormat="1" ht="18.75" customHeight="1">
      <c r="A42" s="136" t="s">
        <v>17</v>
      </c>
      <c r="B42" s="138" t="s">
        <v>113</v>
      </c>
      <c r="C42" s="138"/>
      <c r="D42" s="27" t="s">
        <v>58</v>
      </c>
      <c r="E42" s="37">
        <v>10</v>
      </c>
      <c r="F42" s="13">
        <v>3.109</v>
      </c>
      <c r="G42" s="77">
        <v>0.571</v>
      </c>
      <c r="H42" s="14">
        <v>6.32</v>
      </c>
      <c r="I42" s="151" t="s">
        <v>77</v>
      </c>
      <c r="J42" s="148">
        <v>43126</v>
      </c>
      <c r="K42" s="16"/>
    </row>
    <row r="43" spans="1:11" ht="18.75" customHeight="1" thickBot="1">
      <c r="A43" s="137"/>
      <c r="B43" s="139"/>
      <c r="C43" s="139"/>
      <c r="D43" s="17" t="s">
        <v>63</v>
      </c>
      <c r="E43" s="18">
        <v>0.882</v>
      </c>
      <c r="F43" s="19">
        <v>0.001</v>
      </c>
      <c r="G43" s="78">
        <v>0</v>
      </c>
      <c r="H43" s="20">
        <v>0.881</v>
      </c>
      <c r="I43" s="152"/>
      <c r="J43" s="149"/>
      <c r="K43" s="16"/>
    </row>
    <row r="44" spans="1:11" s="29" customFormat="1" ht="18.75" customHeight="1">
      <c r="A44" s="136" t="s">
        <v>19</v>
      </c>
      <c r="B44" s="144" t="s">
        <v>114</v>
      </c>
      <c r="C44" s="144"/>
      <c r="D44" s="27" t="s">
        <v>58</v>
      </c>
      <c r="E44" s="37">
        <v>10</v>
      </c>
      <c r="F44" s="13">
        <v>3.539</v>
      </c>
      <c r="G44" s="77">
        <v>0.241</v>
      </c>
      <c r="H44" s="14">
        <v>6.220000000000001</v>
      </c>
      <c r="I44" s="151" t="s">
        <v>40</v>
      </c>
      <c r="J44" s="148">
        <v>43465</v>
      </c>
      <c r="K44" s="16"/>
    </row>
    <row r="45" spans="1:11" ht="18.75" customHeight="1" thickBot="1">
      <c r="A45" s="137"/>
      <c r="B45" s="145"/>
      <c r="C45" s="145"/>
      <c r="D45" s="17" t="s">
        <v>63</v>
      </c>
      <c r="E45" s="18">
        <v>1.4</v>
      </c>
      <c r="F45" s="19">
        <v>0.008</v>
      </c>
      <c r="G45" s="78">
        <v>0.068</v>
      </c>
      <c r="H45" s="20">
        <v>1.3239999999999998</v>
      </c>
      <c r="I45" s="152"/>
      <c r="J45" s="149"/>
      <c r="K45" s="16"/>
    </row>
    <row r="46" spans="1:13" s="6" customFormat="1" ht="18.75" customHeight="1">
      <c r="A46" s="150" t="s">
        <v>18</v>
      </c>
      <c r="B46" s="138" t="s">
        <v>115</v>
      </c>
      <c r="C46" s="138"/>
      <c r="D46" s="12" t="s">
        <v>58</v>
      </c>
      <c r="E46" s="13">
        <v>10</v>
      </c>
      <c r="F46" s="13">
        <v>2.247</v>
      </c>
      <c r="G46" s="81">
        <v>0</v>
      </c>
      <c r="H46" s="14">
        <v>7.753</v>
      </c>
      <c r="I46" s="151" t="s">
        <v>78</v>
      </c>
      <c r="J46" s="148">
        <v>43418</v>
      </c>
      <c r="K46" s="16"/>
      <c r="L46" s="169"/>
      <c r="M46" s="169"/>
    </row>
    <row r="47" spans="1:13" s="3" customFormat="1" ht="18.75" customHeight="1" thickBot="1">
      <c r="A47" s="170"/>
      <c r="B47" s="139"/>
      <c r="C47" s="139"/>
      <c r="D47" s="43" t="s">
        <v>63</v>
      </c>
      <c r="E47" s="19">
        <v>0.882</v>
      </c>
      <c r="F47" s="19">
        <v>0.12</v>
      </c>
      <c r="G47" s="78">
        <v>0</v>
      </c>
      <c r="H47" s="20">
        <v>0.762</v>
      </c>
      <c r="I47" s="152"/>
      <c r="J47" s="149"/>
      <c r="K47" s="16"/>
      <c r="L47" s="169"/>
      <c r="M47" s="169"/>
    </row>
    <row r="48" spans="1:11" s="29" customFormat="1" ht="18.75" customHeight="1">
      <c r="A48" s="191" t="s">
        <v>20</v>
      </c>
      <c r="B48" s="158" t="s">
        <v>116</v>
      </c>
      <c r="C48" s="158"/>
      <c r="D48" s="30" t="s">
        <v>58</v>
      </c>
      <c r="E48" s="42">
        <v>10</v>
      </c>
      <c r="F48" s="24">
        <v>2.969</v>
      </c>
      <c r="G48" s="79">
        <v>1.203</v>
      </c>
      <c r="H48" s="25">
        <v>5.828</v>
      </c>
      <c r="I48" s="160" t="s">
        <v>68</v>
      </c>
      <c r="J48" s="142">
        <v>43123</v>
      </c>
      <c r="K48" s="16"/>
    </row>
    <row r="49" spans="1:11" ht="18.75" customHeight="1" thickBot="1">
      <c r="A49" s="137"/>
      <c r="B49" s="145"/>
      <c r="C49" s="145"/>
      <c r="D49" s="17" t="s">
        <v>63</v>
      </c>
      <c r="E49" s="18">
        <v>1.4</v>
      </c>
      <c r="F49" s="19">
        <v>0.127</v>
      </c>
      <c r="G49" s="78">
        <v>0</v>
      </c>
      <c r="H49" s="20">
        <v>1.273</v>
      </c>
      <c r="I49" s="152"/>
      <c r="J49" s="149"/>
      <c r="K49" s="16"/>
    </row>
    <row r="50" spans="1:11" s="29" customFormat="1" ht="18.75" customHeight="1">
      <c r="A50" s="150" t="s">
        <v>21</v>
      </c>
      <c r="B50" s="144" t="s">
        <v>117</v>
      </c>
      <c r="C50" s="144"/>
      <c r="D50" s="27" t="s">
        <v>58</v>
      </c>
      <c r="E50" s="37">
        <v>10</v>
      </c>
      <c r="F50" s="13">
        <v>0.912</v>
      </c>
      <c r="G50" s="77">
        <v>1.053</v>
      </c>
      <c r="H50" s="14">
        <v>8.035</v>
      </c>
      <c r="I50" s="151" t="s">
        <v>57</v>
      </c>
      <c r="J50" s="142">
        <v>43464</v>
      </c>
      <c r="K50" s="16"/>
    </row>
    <row r="51" spans="1:11" ht="18.75" customHeight="1" thickBot="1">
      <c r="A51" s="137"/>
      <c r="B51" s="145"/>
      <c r="C51" s="145"/>
      <c r="D51" s="17" t="s">
        <v>63</v>
      </c>
      <c r="E51" s="18">
        <v>1.4</v>
      </c>
      <c r="F51" s="19">
        <v>0.147</v>
      </c>
      <c r="G51" s="78">
        <v>0.145</v>
      </c>
      <c r="H51" s="20">
        <v>1.1079999999999999</v>
      </c>
      <c r="I51" s="152"/>
      <c r="J51" s="143"/>
      <c r="K51" s="16"/>
    </row>
    <row r="52" spans="1:11" s="29" customFormat="1" ht="18.75" customHeight="1">
      <c r="A52" s="150" t="s">
        <v>22</v>
      </c>
      <c r="B52" s="144" t="s">
        <v>118</v>
      </c>
      <c r="C52" s="144"/>
      <c r="D52" s="27" t="s">
        <v>58</v>
      </c>
      <c r="E52" s="37">
        <v>10</v>
      </c>
      <c r="F52" s="13">
        <v>2.877</v>
      </c>
      <c r="G52" s="77">
        <v>0.892</v>
      </c>
      <c r="H52" s="14">
        <v>6.231</v>
      </c>
      <c r="I52" s="151" t="s">
        <v>81</v>
      </c>
      <c r="J52" s="148">
        <v>43465</v>
      </c>
      <c r="K52" s="16"/>
    </row>
    <row r="53" spans="1:13" ht="18.75" customHeight="1" thickBot="1">
      <c r="A53" s="137"/>
      <c r="B53" s="145"/>
      <c r="C53" s="145"/>
      <c r="D53" s="17" t="s">
        <v>59</v>
      </c>
      <c r="E53" s="18">
        <v>1.4</v>
      </c>
      <c r="F53" s="19">
        <v>0.352</v>
      </c>
      <c r="G53" s="78">
        <v>1.264</v>
      </c>
      <c r="H53" s="20">
        <v>1.048</v>
      </c>
      <c r="I53" s="152"/>
      <c r="J53" s="149"/>
      <c r="K53" s="16"/>
      <c r="L53" s="188"/>
      <c r="M53" s="188"/>
    </row>
    <row r="54" spans="1:13" ht="18.75" customHeight="1">
      <c r="A54" s="189" t="s">
        <v>23</v>
      </c>
      <c r="B54" s="179" t="s">
        <v>119</v>
      </c>
      <c r="C54" s="180"/>
      <c r="D54" s="30" t="s">
        <v>58</v>
      </c>
      <c r="E54" s="42">
        <v>10</v>
      </c>
      <c r="F54" s="24">
        <v>1.781</v>
      </c>
      <c r="G54" s="79">
        <v>0</v>
      </c>
      <c r="H54" s="25">
        <v>6.999</v>
      </c>
      <c r="I54" s="160" t="s">
        <v>91</v>
      </c>
      <c r="J54" s="181">
        <v>43465</v>
      </c>
      <c r="K54" s="16"/>
      <c r="L54" s="190"/>
      <c r="M54" s="190"/>
    </row>
    <row r="55" spans="1:13" ht="18.75" customHeight="1" thickBot="1">
      <c r="A55" s="172"/>
      <c r="B55" s="175"/>
      <c r="C55" s="176"/>
      <c r="D55" s="17" t="s">
        <v>63</v>
      </c>
      <c r="E55" s="18">
        <v>1.4</v>
      </c>
      <c r="F55" s="19">
        <v>0.24</v>
      </c>
      <c r="G55" s="78">
        <v>0</v>
      </c>
      <c r="H55" s="20">
        <v>1.16</v>
      </c>
      <c r="I55" s="152"/>
      <c r="J55" s="182"/>
      <c r="K55" s="16"/>
      <c r="L55" s="190"/>
      <c r="M55" s="190"/>
    </row>
    <row r="56" spans="1:11" s="29" customFormat="1" ht="18.75" customHeight="1">
      <c r="A56" s="150" t="s">
        <v>24</v>
      </c>
      <c r="B56" s="144" t="s">
        <v>120</v>
      </c>
      <c r="C56" s="144"/>
      <c r="D56" s="27" t="s">
        <v>60</v>
      </c>
      <c r="E56" s="37">
        <v>6</v>
      </c>
      <c r="F56" s="13">
        <v>2.121</v>
      </c>
      <c r="G56" s="77">
        <v>0.44</v>
      </c>
      <c r="H56" s="14">
        <v>3.439</v>
      </c>
      <c r="I56" s="151" t="s">
        <v>41</v>
      </c>
      <c r="J56" s="148">
        <v>43306</v>
      </c>
      <c r="K56" s="16"/>
    </row>
    <row r="57" spans="1:11" ht="18.75" customHeight="1" thickBot="1">
      <c r="A57" s="137"/>
      <c r="B57" s="145"/>
      <c r="C57" s="145"/>
      <c r="D57" s="17" t="s">
        <v>63</v>
      </c>
      <c r="E57" s="18">
        <v>0.56</v>
      </c>
      <c r="F57" s="19">
        <v>0.008</v>
      </c>
      <c r="G57" s="78">
        <v>0.017</v>
      </c>
      <c r="H57" s="20">
        <v>0.535</v>
      </c>
      <c r="I57" s="152"/>
      <c r="J57" s="149"/>
      <c r="K57" s="16"/>
    </row>
    <row r="58" spans="1:11" s="29" customFormat="1" ht="18.75" customHeight="1">
      <c r="A58" s="171" t="s">
        <v>25</v>
      </c>
      <c r="B58" s="144" t="s">
        <v>121</v>
      </c>
      <c r="C58" s="144"/>
      <c r="D58" s="27" t="s">
        <v>61</v>
      </c>
      <c r="E58" s="37">
        <v>6</v>
      </c>
      <c r="F58" s="13">
        <v>2.425</v>
      </c>
      <c r="G58" s="77">
        <v>0</v>
      </c>
      <c r="H58" s="14">
        <v>3.575</v>
      </c>
      <c r="I58" s="151" t="s">
        <v>42</v>
      </c>
      <c r="J58" s="148">
        <v>43159</v>
      </c>
      <c r="K58" s="16"/>
    </row>
    <row r="59" spans="1:11" ht="21.75" customHeight="1" thickBot="1">
      <c r="A59" s="172"/>
      <c r="B59" s="145"/>
      <c r="C59" s="145"/>
      <c r="D59" s="17" t="s">
        <v>63</v>
      </c>
      <c r="E59" s="18">
        <v>0.882</v>
      </c>
      <c r="F59" s="19">
        <v>0.237</v>
      </c>
      <c r="G59" s="78">
        <v>0.014</v>
      </c>
      <c r="H59" s="20">
        <v>0.631</v>
      </c>
      <c r="I59" s="152"/>
      <c r="J59" s="149"/>
      <c r="K59" s="16"/>
    </row>
    <row r="60" spans="1:11" s="29" customFormat="1" ht="18.75" customHeight="1">
      <c r="A60" s="167" t="s">
        <v>26</v>
      </c>
      <c r="B60" s="184" t="s">
        <v>122</v>
      </c>
      <c r="C60" s="185"/>
      <c r="D60" s="30" t="s">
        <v>60</v>
      </c>
      <c r="E60" s="42">
        <v>6</v>
      </c>
      <c r="F60" s="24">
        <v>1.966</v>
      </c>
      <c r="G60" s="79">
        <v>0.071</v>
      </c>
      <c r="H60" s="25">
        <v>3.9629999999999996</v>
      </c>
      <c r="I60" s="160" t="s">
        <v>43</v>
      </c>
      <c r="J60" s="181">
        <v>43438</v>
      </c>
      <c r="K60" s="16"/>
    </row>
    <row r="61" spans="1:11" ht="18.75" customHeight="1" thickBot="1">
      <c r="A61" s="154"/>
      <c r="B61" s="186"/>
      <c r="C61" s="187"/>
      <c r="D61" s="44" t="s">
        <v>63</v>
      </c>
      <c r="E61" s="18">
        <v>0.882</v>
      </c>
      <c r="F61" s="19">
        <v>0.294</v>
      </c>
      <c r="G61" s="78">
        <v>0.04</v>
      </c>
      <c r="H61" s="20">
        <v>0.548</v>
      </c>
      <c r="I61" s="152"/>
      <c r="J61" s="182"/>
      <c r="K61" s="16"/>
    </row>
    <row r="62" spans="1:11" s="29" customFormat="1" ht="18.75" customHeight="1">
      <c r="A62" s="153" t="s">
        <v>27</v>
      </c>
      <c r="B62" s="138" t="s">
        <v>123</v>
      </c>
      <c r="C62" s="144"/>
      <c r="D62" s="27" t="s">
        <v>58</v>
      </c>
      <c r="E62" s="37">
        <v>10</v>
      </c>
      <c r="F62" s="13">
        <v>3.123</v>
      </c>
      <c r="G62" s="77">
        <v>0.599</v>
      </c>
      <c r="H62" s="14">
        <v>6.278</v>
      </c>
      <c r="I62" s="140" t="s">
        <v>92</v>
      </c>
      <c r="J62" s="148">
        <v>43122</v>
      </c>
      <c r="K62" s="16"/>
    </row>
    <row r="63" spans="1:11" ht="18.75" customHeight="1" thickBot="1">
      <c r="A63" s="154"/>
      <c r="B63" s="145"/>
      <c r="C63" s="145"/>
      <c r="D63" s="17" t="s">
        <v>63</v>
      </c>
      <c r="E63" s="18">
        <v>0.882</v>
      </c>
      <c r="F63" s="19">
        <v>0.115</v>
      </c>
      <c r="G63" s="78">
        <v>0.03</v>
      </c>
      <c r="H63" s="20">
        <v>0.737</v>
      </c>
      <c r="I63" s="141"/>
      <c r="J63" s="149"/>
      <c r="K63" s="16"/>
    </row>
    <row r="64" spans="1:11" ht="18.75" customHeight="1">
      <c r="A64" s="167" t="s">
        <v>28</v>
      </c>
      <c r="B64" s="179" t="s">
        <v>124</v>
      </c>
      <c r="C64" s="180"/>
      <c r="D64" s="30" t="s">
        <v>61</v>
      </c>
      <c r="E64" s="42">
        <v>6</v>
      </c>
      <c r="F64" s="24">
        <v>1.305</v>
      </c>
      <c r="G64" s="79">
        <v>0</v>
      </c>
      <c r="H64" s="25">
        <v>4.695</v>
      </c>
      <c r="I64" s="160" t="s">
        <v>85</v>
      </c>
      <c r="J64" s="181">
        <v>43122</v>
      </c>
      <c r="K64" s="16"/>
    </row>
    <row r="65" spans="1:11" ht="18.75" customHeight="1" thickBot="1">
      <c r="A65" s="154"/>
      <c r="B65" s="175"/>
      <c r="C65" s="176"/>
      <c r="D65" s="17" t="s">
        <v>63</v>
      </c>
      <c r="E65" s="18">
        <v>0.882</v>
      </c>
      <c r="F65" s="19">
        <v>0.118</v>
      </c>
      <c r="G65" s="78">
        <v>0</v>
      </c>
      <c r="H65" s="20">
        <v>0.764</v>
      </c>
      <c r="I65" s="152"/>
      <c r="J65" s="182"/>
      <c r="K65" s="16"/>
    </row>
    <row r="66" spans="1:11" ht="18.75" customHeight="1">
      <c r="A66" s="153" t="s">
        <v>29</v>
      </c>
      <c r="B66" s="173" t="s">
        <v>125</v>
      </c>
      <c r="C66" s="174"/>
      <c r="D66" s="45" t="s">
        <v>58</v>
      </c>
      <c r="E66" s="28">
        <v>10</v>
      </c>
      <c r="F66" s="13">
        <v>0.378</v>
      </c>
      <c r="G66" s="77">
        <v>0.36999999999999994</v>
      </c>
      <c r="H66" s="14">
        <v>9.252</v>
      </c>
      <c r="I66" s="151" t="s">
        <v>70</v>
      </c>
      <c r="J66" s="183">
        <v>43124</v>
      </c>
      <c r="K66" s="16"/>
    </row>
    <row r="67" spans="1:11" ht="18.75" customHeight="1" thickBot="1">
      <c r="A67" s="154"/>
      <c r="B67" s="175"/>
      <c r="C67" s="176"/>
      <c r="D67" s="17" t="s">
        <v>63</v>
      </c>
      <c r="E67" s="18">
        <v>0.882</v>
      </c>
      <c r="F67" s="19">
        <v>0.047</v>
      </c>
      <c r="G67" s="78">
        <v>0</v>
      </c>
      <c r="H67" s="20">
        <v>0.835</v>
      </c>
      <c r="I67" s="152"/>
      <c r="J67" s="182"/>
      <c r="K67" s="16"/>
    </row>
    <row r="68" spans="1:12" ht="49.5" customHeight="1" thickBot="1">
      <c r="A68" s="46">
        <v>31</v>
      </c>
      <c r="B68" s="205" t="s">
        <v>126</v>
      </c>
      <c r="C68" s="206"/>
      <c r="D68" s="47" t="s">
        <v>58</v>
      </c>
      <c r="E68" s="47">
        <v>10</v>
      </c>
      <c r="F68" s="48">
        <v>3.168</v>
      </c>
      <c r="G68" s="81">
        <v>0.18</v>
      </c>
      <c r="H68" s="49">
        <v>6.652</v>
      </c>
      <c r="I68" s="15" t="s">
        <v>97</v>
      </c>
      <c r="J68" s="90">
        <v>43331</v>
      </c>
      <c r="K68" s="16"/>
      <c r="L68" s="26"/>
    </row>
    <row r="69" spans="1:11" s="29" customFormat="1" ht="22.5" customHeight="1">
      <c r="A69" s="150">
        <v>32</v>
      </c>
      <c r="B69" s="138" t="s">
        <v>127</v>
      </c>
      <c r="C69" s="144"/>
      <c r="D69" s="27" t="s">
        <v>58</v>
      </c>
      <c r="E69" s="37">
        <v>10</v>
      </c>
      <c r="F69" s="13">
        <v>1.996</v>
      </c>
      <c r="G69" s="77">
        <v>0.328</v>
      </c>
      <c r="H69" s="14">
        <v>7.675999999999999</v>
      </c>
      <c r="I69" s="151" t="s">
        <v>44</v>
      </c>
      <c r="J69" s="148">
        <v>43438</v>
      </c>
      <c r="K69" s="16"/>
    </row>
    <row r="70" spans="1:11" ht="24" customHeight="1" thickBot="1">
      <c r="A70" s="137"/>
      <c r="B70" s="145"/>
      <c r="C70" s="145"/>
      <c r="D70" s="17" t="s">
        <v>63</v>
      </c>
      <c r="E70" s="18">
        <v>0.882</v>
      </c>
      <c r="F70" s="19">
        <v>0.25</v>
      </c>
      <c r="G70" s="78">
        <v>0</v>
      </c>
      <c r="H70" s="20">
        <v>0.632</v>
      </c>
      <c r="I70" s="152"/>
      <c r="J70" s="149"/>
      <c r="K70" s="16"/>
    </row>
    <row r="71" spans="1:11" ht="30" customHeight="1">
      <c r="A71" s="171">
        <v>33</v>
      </c>
      <c r="B71" s="173" t="s">
        <v>150</v>
      </c>
      <c r="C71" s="174"/>
      <c r="D71" s="27" t="s">
        <v>60</v>
      </c>
      <c r="E71" s="28">
        <v>8</v>
      </c>
      <c r="F71" s="50">
        <v>1.86</v>
      </c>
      <c r="G71" s="82">
        <v>0</v>
      </c>
      <c r="H71" s="14">
        <v>6.14</v>
      </c>
      <c r="I71" s="151" t="s">
        <v>96</v>
      </c>
      <c r="J71" s="177">
        <v>43165</v>
      </c>
      <c r="K71" s="16"/>
    </row>
    <row r="72" spans="1:11" ht="27" customHeight="1" thickBot="1">
      <c r="A72" s="172"/>
      <c r="B72" s="175"/>
      <c r="C72" s="176"/>
      <c r="D72" s="51" t="s">
        <v>63</v>
      </c>
      <c r="E72" s="75">
        <v>1.4</v>
      </c>
      <c r="F72" s="76">
        <v>0.009</v>
      </c>
      <c r="G72" s="83">
        <v>0</v>
      </c>
      <c r="H72" s="20">
        <v>1.391</v>
      </c>
      <c r="I72" s="152"/>
      <c r="J72" s="178"/>
      <c r="K72" s="16"/>
    </row>
    <row r="73" spans="1:11" s="6" customFormat="1" ht="18.75" customHeight="1">
      <c r="A73" s="150">
        <v>34</v>
      </c>
      <c r="B73" s="138" t="s">
        <v>128</v>
      </c>
      <c r="C73" s="138"/>
      <c r="D73" s="12" t="s">
        <v>61</v>
      </c>
      <c r="E73" s="13">
        <v>6</v>
      </c>
      <c r="F73" s="13">
        <v>4.392</v>
      </c>
      <c r="G73" s="77">
        <v>0.629</v>
      </c>
      <c r="H73" s="14">
        <v>0.9789999999999996</v>
      </c>
      <c r="I73" s="151" t="s">
        <v>65</v>
      </c>
      <c r="J73" s="148">
        <v>43438</v>
      </c>
      <c r="K73" s="16"/>
    </row>
    <row r="74" spans="1:11" s="3" customFormat="1" ht="18.75" customHeight="1" thickBot="1">
      <c r="A74" s="170"/>
      <c r="B74" s="139"/>
      <c r="C74" s="139"/>
      <c r="D74" s="43" t="s">
        <v>63</v>
      </c>
      <c r="E74" s="19">
        <v>1.4</v>
      </c>
      <c r="F74" s="19">
        <v>0.132</v>
      </c>
      <c r="G74" s="78">
        <v>0.245</v>
      </c>
      <c r="H74" s="20">
        <v>1.0229999999999997</v>
      </c>
      <c r="I74" s="152"/>
      <c r="J74" s="149"/>
      <c r="K74" s="16"/>
    </row>
    <row r="75" spans="1:11" s="29" customFormat="1" ht="18.75" customHeight="1">
      <c r="A75" s="150">
        <v>35</v>
      </c>
      <c r="B75" s="138" t="s">
        <v>129</v>
      </c>
      <c r="C75" s="144"/>
      <c r="D75" s="27" t="s">
        <v>58</v>
      </c>
      <c r="E75" s="37">
        <v>10</v>
      </c>
      <c r="F75" s="13">
        <v>2.21</v>
      </c>
      <c r="G75" s="77">
        <v>1.086</v>
      </c>
      <c r="H75" s="14">
        <v>6.704</v>
      </c>
      <c r="I75" s="151" t="s">
        <v>45</v>
      </c>
      <c r="J75" s="148">
        <v>43122</v>
      </c>
      <c r="K75" s="16"/>
    </row>
    <row r="76" spans="1:11" ht="18.75" customHeight="1" thickBot="1">
      <c r="A76" s="137"/>
      <c r="B76" s="145"/>
      <c r="C76" s="145"/>
      <c r="D76" s="17" t="s">
        <v>63</v>
      </c>
      <c r="E76" s="18">
        <v>0.882</v>
      </c>
      <c r="F76" s="19">
        <v>0.049</v>
      </c>
      <c r="G76" s="78">
        <v>0</v>
      </c>
      <c r="H76" s="20">
        <v>0.833</v>
      </c>
      <c r="I76" s="152"/>
      <c r="J76" s="149"/>
      <c r="K76" s="16"/>
    </row>
    <row r="77" spans="1:11" s="29" customFormat="1" ht="18.75" customHeight="1">
      <c r="A77" s="150">
        <v>36</v>
      </c>
      <c r="B77" s="138" t="s">
        <v>151</v>
      </c>
      <c r="C77" s="144"/>
      <c r="D77" s="27" t="s">
        <v>58</v>
      </c>
      <c r="E77" s="37">
        <v>10</v>
      </c>
      <c r="F77" s="13">
        <v>1.794</v>
      </c>
      <c r="G77" s="77">
        <v>0.537</v>
      </c>
      <c r="H77" s="14">
        <v>7.669</v>
      </c>
      <c r="I77" s="151" t="s">
        <v>46</v>
      </c>
      <c r="J77" s="148">
        <v>43122</v>
      </c>
      <c r="K77" s="16"/>
    </row>
    <row r="78" spans="1:11" ht="18.75" customHeight="1" thickBot="1">
      <c r="A78" s="137"/>
      <c r="B78" s="145"/>
      <c r="C78" s="145"/>
      <c r="D78" s="17" t="s">
        <v>63</v>
      </c>
      <c r="E78" s="18">
        <v>0.56</v>
      </c>
      <c r="F78" s="19">
        <v>0.042</v>
      </c>
      <c r="G78" s="78">
        <v>0</v>
      </c>
      <c r="H78" s="20">
        <v>0.518</v>
      </c>
      <c r="I78" s="152"/>
      <c r="J78" s="149"/>
      <c r="K78" s="16"/>
    </row>
    <row r="79" spans="1:11" s="29" customFormat="1" ht="18.75" customHeight="1">
      <c r="A79" s="155">
        <v>37</v>
      </c>
      <c r="B79" s="157" t="s">
        <v>130</v>
      </c>
      <c r="C79" s="158"/>
      <c r="D79" s="30" t="s">
        <v>58</v>
      </c>
      <c r="E79" s="42">
        <v>10</v>
      </c>
      <c r="F79" s="24">
        <v>3.081</v>
      </c>
      <c r="G79" s="79">
        <v>0.722</v>
      </c>
      <c r="H79" s="25">
        <v>6.197000000000001</v>
      </c>
      <c r="I79" s="160" t="s">
        <v>47</v>
      </c>
      <c r="J79" s="142">
        <v>43464</v>
      </c>
      <c r="K79" s="16"/>
    </row>
    <row r="80" spans="1:11" ht="18.75" customHeight="1" thickBot="1">
      <c r="A80" s="137"/>
      <c r="B80" s="145"/>
      <c r="C80" s="145"/>
      <c r="D80" s="17" t="s">
        <v>63</v>
      </c>
      <c r="E80" s="18">
        <v>0.14</v>
      </c>
      <c r="F80" s="19">
        <v>0.86</v>
      </c>
      <c r="G80" s="78">
        <v>0</v>
      </c>
      <c r="H80" s="20">
        <v>0</v>
      </c>
      <c r="I80" s="152"/>
      <c r="J80" s="149"/>
      <c r="K80" s="16"/>
    </row>
    <row r="81" spans="1:11" s="29" customFormat="1" ht="25.5" customHeight="1">
      <c r="A81" s="155">
        <v>38</v>
      </c>
      <c r="B81" s="157" t="s">
        <v>131</v>
      </c>
      <c r="C81" s="158"/>
      <c r="D81" s="30" t="s">
        <v>58</v>
      </c>
      <c r="E81" s="42">
        <v>10</v>
      </c>
      <c r="F81" s="24">
        <v>2.167</v>
      </c>
      <c r="G81" s="79">
        <v>0.29</v>
      </c>
      <c r="H81" s="25">
        <v>7.543</v>
      </c>
      <c r="I81" s="160" t="s">
        <v>93</v>
      </c>
      <c r="J81" s="142">
        <v>43125</v>
      </c>
      <c r="K81" s="16"/>
    </row>
    <row r="82" spans="1:11" ht="27" customHeight="1" thickBot="1">
      <c r="A82" s="156"/>
      <c r="B82" s="159"/>
      <c r="C82" s="159"/>
      <c r="D82" s="32" t="s">
        <v>63</v>
      </c>
      <c r="E82" s="33">
        <v>1.4</v>
      </c>
      <c r="F82" s="34">
        <v>0.087</v>
      </c>
      <c r="G82" s="80">
        <v>1.05</v>
      </c>
      <c r="H82" s="35">
        <v>0.2629999999999999</v>
      </c>
      <c r="I82" s="160"/>
      <c r="J82" s="143"/>
      <c r="K82" s="16"/>
    </row>
    <row r="83" spans="1:11" s="29" customFormat="1" ht="18.75" customHeight="1">
      <c r="A83" s="150">
        <v>39</v>
      </c>
      <c r="B83" s="138" t="s">
        <v>132</v>
      </c>
      <c r="C83" s="144"/>
      <c r="D83" s="27" t="s">
        <v>58</v>
      </c>
      <c r="E83" s="37">
        <v>10</v>
      </c>
      <c r="F83" s="13">
        <v>2.102</v>
      </c>
      <c r="G83" s="77">
        <v>2.88</v>
      </c>
      <c r="H83" s="14">
        <v>5.018</v>
      </c>
      <c r="I83" s="151" t="s">
        <v>48</v>
      </c>
      <c r="J83" s="148">
        <v>43438</v>
      </c>
      <c r="K83" s="16"/>
    </row>
    <row r="84" spans="1:11" ht="18.75" customHeight="1" thickBot="1">
      <c r="A84" s="137"/>
      <c r="B84" s="145"/>
      <c r="C84" s="145"/>
      <c r="D84" s="17" t="s">
        <v>63</v>
      </c>
      <c r="E84" s="18">
        <v>0.882</v>
      </c>
      <c r="F84" s="19">
        <v>0.274</v>
      </c>
      <c r="G84" s="78">
        <v>0</v>
      </c>
      <c r="H84" s="20">
        <v>0.608</v>
      </c>
      <c r="I84" s="152"/>
      <c r="J84" s="149"/>
      <c r="K84" s="16"/>
    </row>
    <row r="85" spans="1:11" s="29" customFormat="1" ht="18.75" customHeight="1">
      <c r="A85" s="155">
        <v>40</v>
      </c>
      <c r="B85" s="157" t="s">
        <v>152</v>
      </c>
      <c r="C85" s="158"/>
      <c r="D85" s="30" t="s">
        <v>58</v>
      </c>
      <c r="E85" s="42">
        <v>10</v>
      </c>
      <c r="F85" s="24">
        <v>1.802</v>
      </c>
      <c r="G85" s="79">
        <v>0.126</v>
      </c>
      <c r="H85" s="25">
        <v>7.6</v>
      </c>
      <c r="I85" s="160" t="s">
        <v>49</v>
      </c>
      <c r="J85" s="142">
        <v>43180</v>
      </c>
      <c r="K85" s="16"/>
    </row>
    <row r="86" spans="1:11" ht="18.75" customHeight="1" thickBot="1">
      <c r="A86" s="156"/>
      <c r="B86" s="159"/>
      <c r="C86" s="159"/>
      <c r="D86" s="32" t="s">
        <v>63</v>
      </c>
      <c r="E86" s="33">
        <v>0.56</v>
      </c>
      <c r="F86" s="34">
        <v>0.014</v>
      </c>
      <c r="G86" s="80">
        <v>0.0284</v>
      </c>
      <c r="H86" s="35">
        <v>0.5176000000000001</v>
      </c>
      <c r="I86" s="160"/>
      <c r="J86" s="143"/>
      <c r="K86" s="16"/>
    </row>
    <row r="87" spans="1:11" s="29" customFormat="1" ht="18.75" customHeight="1">
      <c r="A87" s="153">
        <v>41</v>
      </c>
      <c r="B87" s="138" t="s">
        <v>133</v>
      </c>
      <c r="C87" s="144"/>
      <c r="D87" s="27" t="s">
        <v>62</v>
      </c>
      <c r="E87" s="37">
        <v>0</v>
      </c>
      <c r="F87" s="13">
        <v>0</v>
      </c>
      <c r="G87" s="77">
        <v>0</v>
      </c>
      <c r="H87" s="14">
        <v>0</v>
      </c>
      <c r="I87" s="151" t="s">
        <v>69</v>
      </c>
      <c r="J87" s="148">
        <v>43438</v>
      </c>
      <c r="K87" s="16"/>
    </row>
    <row r="88" spans="1:11" s="29" customFormat="1" ht="18.75" customHeight="1">
      <c r="A88" s="167"/>
      <c r="B88" s="164"/>
      <c r="C88" s="164"/>
      <c r="D88" s="52" t="s">
        <v>61</v>
      </c>
      <c r="E88" s="53">
        <v>6.3</v>
      </c>
      <c r="F88" s="54">
        <v>2.83</v>
      </c>
      <c r="G88" s="84">
        <v>0.541</v>
      </c>
      <c r="H88" s="25">
        <v>2.929</v>
      </c>
      <c r="I88" s="160"/>
      <c r="J88" s="166"/>
      <c r="K88" s="16"/>
    </row>
    <row r="89" spans="1:11" ht="18.75" customHeight="1" thickBot="1">
      <c r="A89" s="154"/>
      <c r="B89" s="145"/>
      <c r="C89" s="145"/>
      <c r="D89" s="17" t="s">
        <v>63</v>
      </c>
      <c r="E89" s="18">
        <v>0.882</v>
      </c>
      <c r="F89" s="55">
        <v>0.021</v>
      </c>
      <c r="G89" s="78">
        <v>0.00906</v>
      </c>
      <c r="H89" s="20">
        <v>0.85194</v>
      </c>
      <c r="I89" s="152"/>
      <c r="J89" s="149"/>
      <c r="K89" s="16"/>
    </row>
    <row r="90" spans="1:13" s="29" customFormat="1" ht="25.5" customHeight="1">
      <c r="A90" s="153">
        <v>42</v>
      </c>
      <c r="B90" s="138" t="s">
        <v>134</v>
      </c>
      <c r="C90" s="144"/>
      <c r="D90" s="45" t="s">
        <v>62</v>
      </c>
      <c r="E90" s="28">
        <v>0</v>
      </c>
      <c r="F90" s="21">
        <v>0</v>
      </c>
      <c r="G90" s="82">
        <v>0</v>
      </c>
      <c r="H90" s="14">
        <v>0</v>
      </c>
      <c r="I90" s="151" t="s">
        <v>50</v>
      </c>
      <c r="J90" s="142">
        <v>43433</v>
      </c>
      <c r="K90" s="16"/>
      <c r="L90" s="168"/>
      <c r="M90" s="168"/>
    </row>
    <row r="91" spans="1:13" s="29" customFormat="1" ht="21.75" customHeight="1" thickBot="1">
      <c r="A91" s="167"/>
      <c r="B91" s="159"/>
      <c r="C91" s="159"/>
      <c r="D91" s="56" t="s">
        <v>60</v>
      </c>
      <c r="E91" s="57">
        <v>6.3</v>
      </c>
      <c r="F91" s="58">
        <v>4.3</v>
      </c>
      <c r="G91" s="85">
        <v>1.0869999999999997</v>
      </c>
      <c r="H91" s="35">
        <v>0.9130000000000003</v>
      </c>
      <c r="I91" s="160"/>
      <c r="J91" s="143"/>
      <c r="K91" s="16"/>
      <c r="L91" s="168"/>
      <c r="M91" s="168"/>
    </row>
    <row r="92" spans="1:12" s="29" customFormat="1" ht="24.75" customHeight="1">
      <c r="A92" s="150">
        <v>43</v>
      </c>
      <c r="B92" s="138" t="s">
        <v>135</v>
      </c>
      <c r="C92" s="144"/>
      <c r="D92" s="45" t="s">
        <v>62</v>
      </c>
      <c r="E92" s="28">
        <v>0</v>
      </c>
      <c r="F92" s="21">
        <v>0</v>
      </c>
      <c r="G92" s="82">
        <v>0</v>
      </c>
      <c r="H92" s="59">
        <v>0</v>
      </c>
      <c r="I92" s="151" t="s">
        <v>66</v>
      </c>
      <c r="J92" s="148">
        <v>42775</v>
      </c>
      <c r="K92" s="16"/>
      <c r="L92" s="6"/>
    </row>
    <row r="93" spans="1:14" s="29" customFormat="1" ht="18.75" customHeight="1" thickBot="1">
      <c r="A93" s="137"/>
      <c r="B93" s="145"/>
      <c r="C93" s="145"/>
      <c r="D93" s="60" t="s">
        <v>60</v>
      </c>
      <c r="E93" s="61">
        <v>6.3</v>
      </c>
      <c r="F93" s="61">
        <v>3.894</v>
      </c>
      <c r="G93" s="86">
        <v>1.051</v>
      </c>
      <c r="H93" s="20">
        <v>1.3549999999999998</v>
      </c>
      <c r="I93" s="152"/>
      <c r="J93" s="149"/>
      <c r="K93" s="16"/>
      <c r="L93" s="169"/>
      <c r="M93" s="169"/>
      <c r="N93" s="169"/>
    </row>
    <row r="94" spans="1:11" s="29" customFormat="1" ht="18.75" customHeight="1">
      <c r="A94" s="155">
        <v>44</v>
      </c>
      <c r="B94" s="157" t="s">
        <v>136</v>
      </c>
      <c r="C94" s="158"/>
      <c r="D94" s="62" t="s">
        <v>62</v>
      </c>
      <c r="E94" s="23">
        <v>0</v>
      </c>
      <c r="F94" s="23">
        <v>0</v>
      </c>
      <c r="G94" s="87">
        <v>0</v>
      </c>
      <c r="H94" s="25">
        <v>0</v>
      </c>
      <c r="I94" s="160" t="s">
        <v>52</v>
      </c>
      <c r="J94" s="142">
        <v>43124</v>
      </c>
      <c r="K94" s="16"/>
    </row>
    <row r="95" spans="1:11" s="29" customFormat="1" ht="18.75" customHeight="1" thickBot="1">
      <c r="A95" s="156"/>
      <c r="B95" s="159"/>
      <c r="C95" s="159"/>
      <c r="D95" s="63" t="s">
        <v>60</v>
      </c>
      <c r="E95" s="58">
        <v>6.3</v>
      </c>
      <c r="F95" s="55">
        <v>2.641</v>
      </c>
      <c r="G95" s="85">
        <v>1.292</v>
      </c>
      <c r="H95" s="35">
        <v>2.367</v>
      </c>
      <c r="I95" s="160"/>
      <c r="J95" s="149"/>
      <c r="K95" s="16"/>
    </row>
    <row r="96" spans="1:11" s="29" customFormat="1" ht="18.75" customHeight="1">
      <c r="A96" s="150">
        <v>45</v>
      </c>
      <c r="B96" s="138" t="s">
        <v>137</v>
      </c>
      <c r="C96" s="144"/>
      <c r="D96" s="45" t="s">
        <v>62</v>
      </c>
      <c r="E96" s="28">
        <v>0</v>
      </c>
      <c r="F96" s="21">
        <v>0</v>
      </c>
      <c r="G96" s="82">
        <v>0</v>
      </c>
      <c r="H96" s="14">
        <v>0</v>
      </c>
      <c r="I96" s="140" t="s">
        <v>51</v>
      </c>
      <c r="J96" s="148">
        <v>43145</v>
      </c>
      <c r="K96" s="16"/>
    </row>
    <row r="97" spans="1:11" s="29" customFormat="1" ht="18.75" customHeight="1">
      <c r="A97" s="162"/>
      <c r="B97" s="163"/>
      <c r="C97" s="164"/>
      <c r="D97" s="52" t="s">
        <v>58</v>
      </c>
      <c r="E97" s="53">
        <v>10</v>
      </c>
      <c r="F97" s="54">
        <v>3.698</v>
      </c>
      <c r="G97" s="84">
        <v>1.021</v>
      </c>
      <c r="H97" s="25">
        <v>5.281</v>
      </c>
      <c r="I97" s="165"/>
      <c r="J97" s="166"/>
      <c r="K97" s="16"/>
    </row>
    <row r="98" spans="1:11" ht="18.75" customHeight="1" thickBot="1">
      <c r="A98" s="137"/>
      <c r="B98" s="145"/>
      <c r="C98" s="145"/>
      <c r="D98" s="43" t="s">
        <v>59</v>
      </c>
      <c r="E98" s="19">
        <v>0.882</v>
      </c>
      <c r="F98" s="55">
        <v>0.136</v>
      </c>
      <c r="G98" s="78">
        <v>0.025</v>
      </c>
      <c r="H98" s="20">
        <v>0.721</v>
      </c>
      <c r="I98" s="141"/>
      <c r="J98" s="149"/>
      <c r="K98" s="16"/>
    </row>
    <row r="99" spans="1:13" s="29" customFormat="1" ht="21.75" customHeight="1">
      <c r="A99" s="136">
        <v>46</v>
      </c>
      <c r="B99" s="138" t="s">
        <v>138</v>
      </c>
      <c r="C99" s="144"/>
      <c r="D99" s="45" t="s">
        <v>62</v>
      </c>
      <c r="E99" s="91">
        <v>0</v>
      </c>
      <c r="F99" s="92">
        <v>0</v>
      </c>
      <c r="G99" s="82">
        <v>0</v>
      </c>
      <c r="H99" s="77">
        <v>0</v>
      </c>
      <c r="I99" s="151" t="s">
        <v>67</v>
      </c>
      <c r="J99" s="148">
        <v>43466</v>
      </c>
      <c r="K99" s="16"/>
      <c r="L99" s="161"/>
      <c r="M99" s="161"/>
    </row>
    <row r="100" spans="1:13" s="29" customFormat="1" ht="18.75" customHeight="1" thickBot="1">
      <c r="A100" s="137"/>
      <c r="B100" s="145"/>
      <c r="C100" s="145"/>
      <c r="D100" s="64" t="s">
        <v>60</v>
      </c>
      <c r="E100" s="93">
        <v>4</v>
      </c>
      <c r="F100" s="94">
        <v>2.6</v>
      </c>
      <c r="G100" s="88">
        <v>1.257</v>
      </c>
      <c r="H100" s="86">
        <v>0.14300000000000002</v>
      </c>
      <c r="I100" s="152"/>
      <c r="J100" s="149"/>
      <c r="K100" s="16"/>
      <c r="L100" s="161"/>
      <c r="M100" s="161"/>
    </row>
    <row r="101" spans="1:11" s="29" customFormat="1" ht="18.75" customHeight="1">
      <c r="A101" s="150">
        <v>47</v>
      </c>
      <c r="B101" s="138" t="s">
        <v>139</v>
      </c>
      <c r="C101" s="144"/>
      <c r="D101" s="45" t="s">
        <v>62</v>
      </c>
      <c r="E101" s="28">
        <v>0</v>
      </c>
      <c r="F101" s="21">
        <v>0</v>
      </c>
      <c r="G101" s="82">
        <v>0</v>
      </c>
      <c r="H101" s="14">
        <v>0</v>
      </c>
      <c r="I101" s="151" t="s">
        <v>51</v>
      </c>
      <c r="J101" s="148">
        <v>43124</v>
      </c>
      <c r="K101" s="16"/>
    </row>
    <row r="102" spans="1:11" s="29" customFormat="1" ht="24" customHeight="1" thickBot="1">
      <c r="A102" s="137"/>
      <c r="B102" s="145"/>
      <c r="C102" s="145"/>
      <c r="D102" s="64" t="s">
        <v>60</v>
      </c>
      <c r="E102" s="65">
        <v>4</v>
      </c>
      <c r="F102" s="55">
        <v>1.148</v>
      </c>
      <c r="G102" s="88">
        <v>0</v>
      </c>
      <c r="H102" s="20">
        <v>2.8520000000000003</v>
      </c>
      <c r="I102" s="152"/>
      <c r="J102" s="149"/>
      <c r="K102" s="16"/>
    </row>
    <row r="103" spans="1:11" ht="18.75" customHeight="1">
      <c r="A103" s="155">
        <v>48</v>
      </c>
      <c r="B103" s="157" t="s">
        <v>140</v>
      </c>
      <c r="C103" s="158"/>
      <c r="D103" s="66" t="s">
        <v>62</v>
      </c>
      <c r="E103" s="31">
        <v>0</v>
      </c>
      <c r="F103" s="24">
        <v>0</v>
      </c>
      <c r="G103" s="87">
        <v>0</v>
      </c>
      <c r="H103" s="25">
        <v>0</v>
      </c>
      <c r="I103" s="160" t="s">
        <v>51</v>
      </c>
      <c r="J103" s="142">
        <v>43136</v>
      </c>
      <c r="K103" s="16"/>
    </row>
    <row r="104" spans="1:11" s="29" customFormat="1" ht="18.75" customHeight="1" thickBot="1">
      <c r="A104" s="156"/>
      <c r="B104" s="159"/>
      <c r="C104" s="159"/>
      <c r="D104" s="56" t="s">
        <v>60</v>
      </c>
      <c r="E104" s="57">
        <v>6.3</v>
      </c>
      <c r="F104" s="58">
        <v>2.521</v>
      </c>
      <c r="G104" s="85">
        <v>0</v>
      </c>
      <c r="H104" s="35">
        <v>3.779</v>
      </c>
      <c r="I104" s="160"/>
      <c r="J104" s="143"/>
      <c r="K104" s="16"/>
    </row>
    <row r="105" spans="1:11" ht="18.75" customHeight="1">
      <c r="A105" s="150">
        <v>49</v>
      </c>
      <c r="B105" s="138" t="s">
        <v>141</v>
      </c>
      <c r="C105" s="144"/>
      <c r="D105" s="45" t="s">
        <v>62</v>
      </c>
      <c r="E105" s="28">
        <v>0</v>
      </c>
      <c r="F105" s="13">
        <v>0</v>
      </c>
      <c r="G105" s="82">
        <v>0</v>
      </c>
      <c r="H105" s="14">
        <v>0</v>
      </c>
      <c r="I105" s="151" t="s">
        <v>53</v>
      </c>
      <c r="J105" s="148">
        <v>43456</v>
      </c>
      <c r="K105" s="16"/>
    </row>
    <row r="106" spans="1:11" s="29" customFormat="1" ht="18.75" customHeight="1" thickBot="1">
      <c r="A106" s="137"/>
      <c r="B106" s="145"/>
      <c r="C106" s="145"/>
      <c r="D106" s="64" t="s">
        <v>58</v>
      </c>
      <c r="E106" s="65">
        <v>10</v>
      </c>
      <c r="F106" s="55">
        <v>4.12</v>
      </c>
      <c r="G106" s="88">
        <v>0</v>
      </c>
      <c r="H106" s="20">
        <v>5.88</v>
      </c>
      <c r="I106" s="152"/>
      <c r="J106" s="149"/>
      <c r="K106" s="16"/>
    </row>
    <row r="107" spans="1:11" ht="18.75" customHeight="1">
      <c r="A107" s="153">
        <v>50</v>
      </c>
      <c r="B107" s="138" t="s">
        <v>142</v>
      </c>
      <c r="C107" s="144"/>
      <c r="D107" s="45" t="s">
        <v>62</v>
      </c>
      <c r="E107" s="28">
        <v>0</v>
      </c>
      <c r="F107" s="13">
        <v>0</v>
      </c>
      <c r="G107" s="82">
        <v>0</v>
      </c>
      <c r="H107" s="14">
        <v>0</v>
      </c>
      <c r="I107" s="151" t="s">
        <v>67</v>
      </c>
      <c r="J107" s="148">
        <v>43414</v>
      </c>
      <c r="K107" s="16"/>
    </row>
    <row r="108" spans="1:11" s="29" customFormat="1" ht="18.75" customHeight="1" thickBot="1">
      <c r="A108" s="154"/>
      <c r="B108" s="145"/>
      <c r="C108" s="145"/>
      <c r="D108" s="64" t="s">
        <v>58</v>
      </c>
      <c r="E108" s="65">
        <v>6.3</v>
      </c>
      <c r="F108" s="55">
        <v>2.832</v>
      </c>
      <c r="G108" s="88">
        <v>0.175</v>
      </c>
      <c r="H108" s="20">
        <v>3.293</v>
      </c>
      <c r="I108" s="152"/>
      <c r="J108" s="149"/>
      <c r="K108" s="16"/>
    </row>
    <row r="109" spans="1:11" ht="24" customHeight="1">
      <c r="A109" s="150">
        <v>51</v>
      </c>
      <c r="B109" s="138" t="s">
        <v>143</v>
      </c>
      <c r="C109" s="144"/>
      <c r="D109" s="45" t="s">
        <v>62</v>
      </c>
      <c r="E109" s="28">
        <v>0</v>
      </c>
      <c r="F109" s="13">
        <v>0</v>
      </c>
      <c r="G109" s="82">
        <v>0</v>
      </c>
      <c r="H109" s="14">
        <v>0</v>
      </c>
      <c r="I109" s="151" t="s">
        <v>54</v>
      </c>
      <c r="J109" s="148">
        <v>43438</v>
      </c>
      <c r="K109" s="16"/>
    </row>
    <row r="110" spans="1:11" s="29" customFormat="1" ht="24.75" customHeight="1" thickBot="1">
      <c r="A110" s="137"/>
      <c r="B110" s="145"/>
      <c r="C110" s="145"/>
      <c r="D110" s="64" t="s">
        <v>60</v>
      </c>
      <c r="E110" s="65">
        <v>4</v>
      </c>
      <c r="F110" s="55">
        <v>1.627</v>
      </c>
      <c r="G110" s="88">
        <v>0.66</v>
      </c>
      <c r="H110" s="20">
        <v>1.713</v>
      </c>
      <c r="I110" s="152"/>
      <c r="J110" s="149"/>
      <c r="K110" s="16"/>
    </row>
    <row r="111" spans="1:11" ht="18.75" customHeight="1">
      <c r="A111" s="150">
        <v>52</v>
      </c>
      <c r="B111" s="138" t="s">
        <v>144</v>
      </c>
      <c r="C111" s="144"/>
      <c r="D111" s="45" t="s">
        <v>62</v>
      </c>
      <c r="E111" s="28">
        <v>0</v>
      </c>
      <c r="F111" s="13">
        <v>0</v>
      </c>
      <c r="G111" s="82">
        <v>0</v>
      </c>
      <c r="H111" s="14">
        <v>0</v>
      </c>
      <c r="I111" s="151" t="s">
        <v>55</v>
      </c>
      <c r="J111" s="148">
        <v>43436</v>
      </c>
      <c r="K111" s="16"/>
    </row>
    <row r="112" spans="1:11" s="29" customFormat="1" ht="18.75" customHeight="1" thickBot="1">
      <c r="A112" s="137"/>
      <c r="B112" s="145"/>
      <c r="C112" s="145"/>
      <c r="D112" s="64" t="s">
        <v>58</v>
      </c>
      <c r="E112" s="65">
        <v>6.3</v>
      </c>
      <c r="F112" s="55">
        <v>1.158</v>
      </c>
      <c r="G112" s="88">
        <v>0.52</v>
      </c>
      <c r="H112" s="20">
        <v>4.622</v>
      </c>
      <c r="I112" s="152"/>
      <c r="J112" s="149"/>
      <c r="K112" s="16"/>
    </row>
    <row r="113" spans="1:11" ht="18.75" customHeight="1">
      <c r="A113" s="136">
        <v>53</v>
      </c>
      <c r="B113" s="138" t="s">
        <v>145</v>
      </c>
      <c r="C113" s="144"/>
      <c r="D113" s="45" t="s">
        <v>62</v>
      </c>
      <c r="E113" s="28">
        <v>0</v>
      </c>
      <c r="F113" s="13">
        <v>0</v>
      </c>
      <c r="G113" s="82">
        <v>0</v>
      </c>
      <c r="H113" s="14">
        <v>0</v>
      </c>
      <c r="I113" s="151" t="s">
        <v>56</v>
      </c>
      <c r="J113" s="148">
        <v>43457</v>
      </c>
      <c r="K113" s="16"/>
    </row>
    <row r="114" spans="1:11" s="29" customFormat="1" ht="18.75" customHeight="1" thickBot="1">
      <c r="A114" s="137"/>
      <c r="B114" s="145"/>
      <c r="C114" s="145"/>
      <c r="D114" s="64" t="s">
        <v>60</v>
      </c>
      <c r="E114" s="65">
        <v>6.3</v>
      </c>
      <c r="F114" s="55">
        <v>2.498</v>
      </c>
      <c r="G114" s="88">
        <v>0.241</v>
      </c>
      <c r="H114" s="20">
        <v>3.5609999999999995</v>
      </c>
      <c r="I114" s="152"/>
      <c r="J114" s="149"/>
      <c r="K114" s="16"/>
    </row>
    <row r="115" spans="1:11" ht="18.75" customHeight="1">
      <c r="A115" s="136">
        <v>54</v>
      </c>
      <c r="B115" s="138" t="s">
        <v>146</v>
      </c>
      <c r="C115" s="138"/>
      <c r="D115" s="67" t="s">
        <v>62</v>
      </c>
      <c r="E115" s="21">
        <v>0</v>
      </c>
      <c r="F115" s="13">
        <v>0</v>
      </c>
      <c r="G115" s="82">
        <v>0</v>
      </c>
      <c r="H115" s="14">
        <v>0</v>
      </c>
      <c r="I115" s="140" t="s">
        <v>94</v>
      </c>
      <c r="J115" s="142">
        <v>43132</v>
      </c>
      <c r="K115" s="16"/>
    </row>
    <row r="116" spans="1:11" s="29" customFormat="1" ht="18.75" customHeight="1" thickBot="1">
      <c r="A116" s="137"/>
      <c r="B116" s="139"/>
      <c r="C116" s="139"/>
      <c r="D116" s="68" t="s">
        <v>58</v>
      </c>
      <c r="E116" s="55">
        <v>10</v>
      </c>
      <c r="F116" s="55">
        <v>5.646</v>
      </c>
      <c r="G116" s="88">
        <v>0.375</v>
      </c>
      <c r="H116" s="20">
        <v>3.979</v>
      </c>
      <c r="I116" s="141"/>
      <c r="J116" s="143"/>
      <c r="K116" s="16"/>
    </row>
    <row r="117" spans="1:11" ht="18.75" customHeight="1">
      <c r="A117" s="136">
        <v>55</v>
      </c>
      <c r="B117" s="144" t="s">
        <v>147</v>
      </c>
      <c r="C117" s="144"/>
      <c r="D117" s="45" t="s">
        <v>62</v>
      </c>
      <c r="E117" s="28">
        <v>0</v>
      </c>
      <c r="F117" s="13">
        <v>0</v>
      </c>
      <c r="G117" s="82">
        <v>0</v>
      </c>
      <c r="H117" s="14">
        <v>0</v>
      </c>
      <c r="I117" s="146" t="s">
        <v>94</v>
      </c>
      <c r="J117" s="148">
        <v>43353</v>
      </c>
      <c r="K117" s="16"/>
    </row>
    <row r="118" spans="1:11" s="29" customFormat="1" ht="18.75" customHeight="1" thickBot="1">
      <c r="A118" s="137"/>
      <c r="B118" s="145"/>
      <c r="C118" s="145"/>
      <c r="D118" s="64" t="s">
        <v>58</v>
      </c>
      <c r="E118" s="65">
        <v>16</v>
      </c>
      <c r="F118" s="55">
        <v>5.487</v>
      </c>
      <c r="G118" s="88">
        <v>2.795</v>
      </c>
      <c r="H118" s="20">
        <v>7.718</v>
      </c>
      <c r="I118" s="147"/>
      <c r="J118" s="149"/>
      <c r="K118" s="16"/>
    </row>
    <row r="119" spans="1:3" ht="12">
      <c r="A119" s="69"/>
      <c r="B119" s="135"/>
      <c r="C119" s="135"/>
    </row>
    <row r="122" spans="1:3" ht="12">
      <c r="A122" s="71"/>
      <c r="B122" s="71"/>
      <c r="C122" s="71"/>
    </row>
    <row r="132" spans="2:11" ht="12">
      <c r="B132" s="70"/>
      <c r="C132" s="70"/>
      <c r="I132" s="3"/>
      <c r="K132" s="5"/>
    </row>
    <row r="133" spans="2:11" ht="12">
      <c r="B133" s="70"/>
      <c r="C133" s="70"/>
      <c r="I133" s="3"/>
      <c r="K133" s="5"/>
    </row>
    <row r="134" spans="2:11" ht="12">
      <c r="B134" s="70"/>
      <c r="C134" s="70"/>
      <c r="I134" s="3"/>
      <c r="K134" s="5"/>
    </row>
    <row r="135" spans="2:11" ht="12">
      <c r="B135" s="70"/>
      <c r="C135" s="70"/>
      <c r="I135" s="3"/>
      <c r="K135" s="5"/>
    </row>
    <row r="136" spans="2:11" ht="12">
      <c r="B136" s="70"/>
      <c r="C136" s="70"/>
      <c r="I136" s="3"/>
      <c r="K136" s="5"/>
    </row>
    <row r="137" spans="2:11" ht="12">
      <c r="B137" s="70"/>
      <c r="C137" s="70"/>
      <c r="I137" s="3"/>
      <c r="K137" s="5"/>
    </row>
    <row r="138" spans="2:11" ht="12">
      <c r="B138" s="70"/>
      <c r="C138" s="70"/>
      <c r="I138" s="3"/>
      <c r="K138" s="5"/>
    </row>
    <row r="139" spans="2:11" ht="12">
      <c r="B139" s="70"/>
      <c r="C139" s="70"/>
      <c r="I139" s="3"/>
      <c r="K139" s="5"/>
    </row>
    <row r="140" spans="2:11" ht="12">
      <c r="B140" s="70"/>
      <c r="C140" s="70"/>
      <c r="I140" s="3"/>
      <c r="K140" s="5"/>
    </row>
    <row r="141" spans="2:11" ht="12">
      <c r="B141" s="70"/>
      <c r="C141" s="70"/>
      <c r="I141" s="3"/>
      <c r="K141" s="5"/>
    </row>
    <row r="142" spans="2:11" ht="12">
      <c r="B142" s="70"/>
      <c r="C142" s="70"/>
      <c r="I142" s="3"/>
      <c r="K142" s="5"/>
    </row>
    <row r="143" spans="2:11" ht="12">
      <c r="B143" s="70"/>
      <c r="C143" s="70"/>
      <c r="I143" s="3"/>
      <c r="K143" s="5"/>
    </row>
    <row r="144" spans="2:11" ht="12">
      <c r="B144" s="70"/>
      <c r="C144" s="70"/>
      <c r="I144" s="3"/>
      <c r="K144" s="5"/>
    </row>
    <row r="145" spans="2:11" ht="12">
      <c r="B145" s="70"/>
      <c r="C145" s="70"/>
      <c r="I145" s="3"/>
      <c r="K145" s="5"/>
    </row>
    <row r="146" spans="2:11" ht="12">
      <c r="B146" s="70"/>
      <c r="C146" s="70"/>
      <c r="I146" s="3"/>
      <c r="K146" s="5"/>
    </row>
  </sheetData>
  <sheetProtection/>
  <mergeCells count="238">
    <mergeCell ref="A5:I5"/>
    <mergeCell ref="A3:I3"/>
    <mergeCell ref="B68:C68"/>
    <mergeCell ref="A6:A7"/>
    <mergeCell ref="B6:C7"/>
    <mergeCell ref="D6:D7"/>
    <mergeCell ref="E6:E7"/>
    <mergeCell ref="A10:A11"/>
    <mergeCell ref="B10:C11"/>
    <mergeCell ref="I10:I11"/>
    <mergeCell ref="N6:N7"/>
    <mergeCell ref="A8:A9"/>
    <mergeCell ref="B8:C9"/>
    <mergeCell ref="I8:I9"/>
    <mergeCell ref="J8:J9"/>
    <mergeCell ref="G6:G7"/>
    <mergeCell ref="I6:I7"/>
    <mergeCell ref="J6:J7"/>
    <mergeCell ref="K6:K7"/>
    <mergeCell ref="J10:J11"/>
    <mergeCell ref="H6:H7"/>
    <mergeCell ref="A12:A13"/>
    <mergeCell ref="B12:C13"/>
    <mergeCell ref="I12:I13"/>
    <mergeCell ref="J12:J13"/>
    <mergeCell ref="F6:F7"/>
    <mergeCell ref="A14:A15"/>
    <mergeCell ref="B14:C15"/>
    <mergeCell ref="I14:I15"/>
    <mergeCell ref="J14:J15"/>
    <mergeCell ref="A16:A17"/>
    <mergeCell ref="B16:C17"/>
    <mergeCell ref="I16:I17"/>
    <mergeCell ref="J16:J17"/>
    <mergeCell ref="A18:A19"/>
    <mergeCell ref="B18:C19"/>
    <mergeCell ref="I18:I19"/>
    <mergeCell ref="J18:J19"/>
    <mergeCell ref="L18:M19"/>
    <mergeCell ref="A20:A21"/>
    <mergeCell ref="B20:C21"/>
    <mergeCell ref="I20:I21"/>
    <mergeCell ref="J20:J21"/>
    <mergeCell ref="A22:A23"/>
    <mergeCell ref="B22:C23"/>
    <mergeCell ref="I22:I23"/>
    <mergeCell ref="J22:J23"/>
    <mergeCell ref="A24:A25"/>
    <mergeCell ref="B24:C25"/>
    <mergeCell ref="I24:I25"/>
    <mergeCell ref="J24:J25"/>
    <mergeCell ref="A26:A27"/>
    <mergeCell ref="B26:C27"/>
    <mergeCell ref="I26:I27"/>
    <mergeCell ref="J26:J27"/>
    <mergeCell ref="A28:A29"/>
    <mergeCell ref="B28:C29"/>
    <mergeCell ref="I28:I29"/>
    <mergeCell ref="J28:J29"/>
    <mergeCell ref="A30:A31"/>
    <mergeCell ref="B30:C31"/>
    <mergeCell ref="I30:I31"/>
    <mergeCell ref="J30:J31"/>
    <mergeCell ref="A32:A33"/>
    <mergeCell ref="B32:C33"/>
    <mergeCell ref="I32:I33"/>
    <mergeCell ref="J32:J33"/>
    <mergeCell ref="A34:A35"/>
    <mergeCell ref="B34:C35"/>
    <mergeCell ref="I34:I35"/>
    <mergeCell ref="J34:J35"/>
    <mergeCell ref="A36:A37"/>
    <mergeCell ref="B36:C37"/>
    <mergeCell ref="I36:I37"/>
    <mergeCell ref="J36:J37"/>
    <mergeCell ref="A38:A39"/>
    <mergeCell ref="B38:C39"/>
    <mergeCell ref="I38:I39"/>
    <mergeCell ref="J38:J39"/>
    <mergeCell ref="A40:A41"/>
    <mergeCell ref="B40:C41"/>
    <mergeCell ref="I40:I41"/>
    <mergeCell ref="J40:J41"/>
    <mergeCell ref="A42:A43"/>
    <mergeCell ref="B42:C43"/>
    <mergeCell ref="I42:I43"/>
    <mergeCell ref="J42:J43"/>
    <mergeCell ref="A44:A45"/>
    <mergeCell ref="B44:C45"/>
    <mergeCell ref="I44:I45"/>
    <mergeCell ref="J44:J45"/>
    <mergeCell ref="A46:A47"/>
    <mergeCell ref="B46:C47"/>
    <mergeCell ref="I46:I47"/>
    <mergeCell ref="J46:J47"/>
    <mergeCell ref="L46:M47"/>
    <mergeCell ref="A48:A49"/>
    <mergeCell ref="B48:C49"/>
    <mergeCell ref="I48:I49"/>
    <mergeCell ref="J48:J49"/>
    <mergeCell ref="A50:A51"/>
    <mergeCell ref="B50:C51"/>
    <mergeCell ref="I50:I51"/>
    <mergeCell ref="J50:J51"/>
    <mergeCell ref="A52:A53"/>
    <mergeCell ref="B52:C53"/>
    <mergeCell ref="I52:I53"/>
    <mergeCell ref="J52:J53"/>
    <mergeCell ref="L53:M53"/>
    <mergeCell ref="A54:A55"/>
    <mergeCell ref="B54:C55"/>
    <mergeCell ref="I54:I55"/>
    <mergeCell ref="J54:J55"/>
    <mergeCell ref="L54:M55"/>
    <mergeCell ref="A56:A57"/>
    <mergeCell ref="B56:C57"/>
    <mergeCell ref="I56:I57"/>
    <mergeCell ref="J56:J57"/>
    <mergeCell ref="A58:A59"/>
    <mergeCell ref="B58:C59"/>
    <mergeCell ref="I58:I59"/>
    <mergeCell ref="J58:J59"/>
    <mergeCell ref="A60:A61"/>
    <mergeCell ref="B60:C61"/>
    <mergeCell ref="I60:I61"/>
    <mergeCell ref="J60:J61"/>
    <mergeCell ref="A62:A63"/>
    <mergeCell ref="B62:C63"/>
    <mergeCell ref="I62:I63"/>
    <mergeCell ref="J62:J63"/>
    <mergeCell ref="A64:A65"/>
    <mergeCell ref="B64:C65"/>
    <mergeCell ref="I64:I65"/>
    <mergeCell ref="J64:J65"/>
    <mergeCell ref="A66:A67"/>
    <mergeCell ref="B66:C67"/>
    <mergeCell ref="I66:I67"/>
    <mergeCell ref="J66:J67"/>
    <mergeCell ref="A69:A70"/>
    <mergeCell ref="B69:C70"/>
    <mergeCell ref="I69:I70"/>
    <mergeCell ref="J69:J70"/>
    <mergeCell ref="A71:A72"/>
    <mergeCell ref="B71:C72"/>
    <mergeCell ref="I71:I72"/>
    <mergeCell ref="J71:J72"/>
    <mergeCell ref="A73:A74"/>
    <mergeCell ref="B73:C74"/>
    <mergeCell ref="I73:I74"/>
    <mergeCell ref="J73:J74"/>
    <mergeCell ref="A75:A76"/>
    <mergeCell ref="B75:C76"/>
    <mergeCell ref="I75:I76"/>
    <mergeCell ref="J75:J76"/>
    <mergeCell ref="A77:A78"/>
    <mergeCell ref="B77:C78"/>
    <mergeCell ref="I77:I78"/>
    <mergeCell ref="J77:J78"/>
    <mergeCell ref="A79:A80"/>
    <mergeCell ref="B79:C80"/>
    <mergeCell ref="I79:I80"/>
    <mergeCell ref="J79:J80"/>
    <mergeCell ref="A81:A82"/>
    <mergeCell ref="B81:C82"/>
    <mergeCell ref="I81:I82"/>
    <mergeCell ref="J81:J82"/>
    <mergeCell ref="A83:A84"/>
    <mergeCell ref="B83:C84"/>
    <mergeCell ref="I83:I84"/>
    <mergeCell ref="J83:J84"/>
    <mergeCell ref="A85:A86"/>
    <mergeCell ref="B85:C86"/>
    <mergeCell ref="I85:I86"/>
    <mergeCell ref="J85:J86"/>
    <mergeCell ref="A87:A89"/>
    <mergeCell ref="B87:C89"/>
    <mergeCell ref="I87:I89"/>
    <mergeCell ref="J87:J89"/>
    <mergeCell ref="A90:A91"/>
    <mergeCell ref="B90:C91"/>
    <mergeCell ref="I90:I91"/>
    <mergeCell ref="J90:J91"/>
    <mergeCell ref="L90:M91"/>
    <mergeCell ref="A92:A93"/>
    <mergeCell ref="B92:C93"/>
    <mergeCell ref="I92:I93"/>
    <mergeCell ref="J92:J93"/>
    <mergeCell ref="L93:N93"/>
    <mergeCell ref="A94:A95"/>
    <mergeCell ref="B94:C95"/>
    <mergeCell ref="I94:I95"/>
    <mergeCell ref="J94:J95"/>
    <mergeCell ref="A96:A98"/>
    <mergeCell ref="B96:C98"/>
    <mergeCell ref="I96:I98"/>
    <mergeCell ref="J96:J98"/>
    <mergeCell ref="A99:A100"/>
    <mergeCell ref="B99:C100"/>
    <mergeCell ref="I99:I100"/>
    <mergeCell ref="J99:J100"/>
    <mergeCell ref="L99:M100"/>
    <mergeCell ref="A101:A102"/>
    <mergeCell ref="B101:C102"/>
    <mergeCell ref="I101:I102"/>
    <mergeCell ref="J101:J102"/>
    <mergeCell ref="A103:A104"/>
    <mergeCell ref="B103:C104"/>
    <mergeCell ref="I103:I104"/>
    <mergeCell ref="J103:J104"/>
    <mergeCell ref="A105:A106"/>
    <mergeCell ref="B105:C106"/>
    <mergeCell ref="I105:I106"/>
    <mergeCell ref="J105:J106"/>
    <mergeCell ref="A107:A108"/>
    <mergeCell ref="B107:C108"/>
    <mergeCell ref="I107:I108"/>
    <mergeCell ref="J107:J108"/>
    <mergeCell ref="A109:A110"/>
    <mergeCell ref="B109:C110"/>
    <mergeCell ref="I109:I110"/>
    <mergeCell ref="J109:J110"/>
    <mergeCell ref="A111:A112"/>
    <mergeCell ref="B111:C112"/>
    <mergeCell ref="I111:I112"/>
    <mergeCell ref="J111:J112"/>
    <mergeCell ref="A113:A114"/>
    <mergeCell ref="B113:C114"/>
    <mergeCell ref="I113:I114"/>
    <mergeCell ref="J113:J114"/>
    <mergeCell ref="B119:C119"/>
    <mergeCell ref="A115:A116"/>
    <mergeCell ref="B115:C116"/>
    <mergeCell ref="I115:I116"/>
    <mergeCell ref="J115:J116"/>
    <mergeCell ref="A117:A118"/>
    <mergeCell ref="B117:C118"/>
    <mergeCell ref="I117:I118"/>
    <mergeCell ref="J117:J118"/>
  </mergeCells>
  <printOptions/>
  <pageMargins left="0.7" right="0.7" top="0.75" bottom="0.75" header="0.3" footer="0.3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35"/>
  <sheetViews>
    <sheetView zoomScalePageLayoutView="0" workbookViewId="0" topLeftCell="A1">
      <selection activeCell="F6" sqref="F6"/>
    </sheetView>
  </sheetViews>
  <sheetFormatPr defaultColWidth="9.140625" defaultRowHeight="12.75"/>
  <cols>
    <col min="1" max="1" width="15.57421875" style="0" customWidth="1"/>
    <col min="2" max="2" width="24.28125" style="0" customWidth="1"/>
    <col min="3" max="3" width="19.8515625" style="0" customWidth="1"/>
    <col min="4" max="4" width="16.57421875" style="0" customWidth="1"/>
    <col min="5" max="5" width="19.140625" style="1" customWidth="1"/>
    <col min="6" max="6" width="16.421875" style="1" customWidth="1"/>
    <col min="7" max="7" width="16.57421875" style="0" customWidth="1"/>
    <col min="8" max="8" width="17.28125" style="0" customWidth="1"/>
    <col min="9" max="9" width="30.421875" style="0" customWidth="1"/>
  </cols>
  <sheetData>
    <row r="2" spans="1:9" ht="25.5" customHeight="1">
      <c r="A2" s="222" t="s">
        <v>371</v>
      </c>
      <c r="B2" s="222"/>
      <c r="C2" s="222"/>
      <c r="D2" s="222"/>
      <c r="E2" s="222"/>
      <c r="F2" s="222"/>
      <c r="G2" s="222"/>
      <c r="H2" s="222"/>
      <c r="I2" s="222"/>
    </row>
    <row r="4" spans="1:9" ht="12.75" customHeight="1">
      <c r="A4" s="223" t="s">
        <v>154</v>
      </c>
      <c r="B4" s="225" t="s">
        <v>71</v>
      </c>
      <c r="C4" s="225" t="s">
        <v>64</v>
      </c>
      <c r="D4" s="225" t="s">
        <v>79</v>
      </c>
      <c r="E4" s="228" t="s">
        <v>155</v>
      </c>
      <c r="F4" s="228" t="s">
        <v>83</v>
      </c>
      <c r="G4" s="225" t="s">
        <v>80</v>
      </c>
      <c r="H4" s="225" t="s">
        <v>156</v>
      </c>
      <c r="I4" s="225" t="s">
        <v>87</v>
      </c>
    </row>
    <row r="5" spans="1:9" ht="51.75" customHeight="1">
      <c r="A5" s="224"/>
      <c r="B5" s="226"/>
      <c r="C5" s="227"/>
      <c r="D5" s="226"/>
      <c r="E5" s="229"/>
      <c r="F5" s="229"/>
      <c r="G5" s="226"/>
      <c r="H5" s="227"/>
      <c r="I5" s="227"/>
    </row>
    <row r="6" spans="1:9" ht="15.75" customHeight="1">
      <c r="A6" s="215" t="s">
        <v>0</v>
      </c>
      <c r="B6" s="221" t="s">
        <v>157</v>
      </c>
      <c r="C6" s="95" t="s">
        <v>158</v>
      </c>
      <c r="D6" s="96">
        <v>0</v>
      </c>
      <c r="E6" s="97">
        <v>0</v>
      </c>
      <c r="F6" s="98">
        <v>0</v>
      </c>
      <c r="G6" s="99">
        <f>D6-E6-F6</f>
        <v>0</v>
      </c>
      <c r="H6" s="217" t="s">
        <v>159</v>
      </c>
      <c r="I6" s="219">
        <v>43817.75</v>
      </c>
    </row>
    <row r="7" spans="1:9" ht="15.75">
      <c r="A7" s="216"/>
      <c r="B7" s="216"/>
      <c r="C7" s="95" t="s">
        <v>160</v>
      </c>
      <c r="D7" s="96">
        <v>6.3</v>
      </c>
      <c r="E7" s="97">
        <v>0.945</v>
      </c>
      <c r="F7" s="98">
        <v>8.299</v>
      </c>
      <c r="G7" s="99">
        <v>0</v>
      </c>
      <c r="H7" s="218"/>
      <c r="I7" s="220"/>
    </row>
    <row r="8" spans="1:9" ht="15.75" customHeight="1">
      <c r="A8" s="213" t="s">
        <v>1</v>
      </c>
      <c r="B8" s="215" t="s">
        <v>161</v>
      </c>
      <c r="C8" s="95" t="s">
        <v>158</v>
      </c>
      <c r="D8" s="96">
        <v>0</v>
      </c>
      <c r="E8" s="97">
        <v>0</v>
      </c>
      <c r="F8" s="98">
        <v>0</v>
      </c>
      <c r="G8" s="99">
        <f aca="true" t="shared" si="0" ref="G8:G34">D8-E8-F8</f>
        <v>0</v>
      </c>
      <c r="H8" s="217" t="s">
        <v>162</v>
      </c>
      <c r="I8" s="219">
        <v>43817.666666666664</v>
      </c>
    </row>
    <row r="9" spans="1:9" ht="15.75">
      <c r="A9" s="214"/>
      <c r="B9" s="216"/>
      <c r="C9" s="95" t="s">
        <v>163</v>
      </c>
      <c r="D9" s="96">
        <v>10</v>
      </c>
      <c r="E9" s="97">
        <v>4.51</v>
      </c>
      <c r="F9" s="98">
        <v>22.01</v>
      </c>
      <c r="G9" s="99">
        <v>0</v>
      </c>
      <c r="H9" s="218"/>
      <c r="I9" s="220"/>
    </row>
    <row r="10" spans="1:9" ht="15.75" customHeight="1">
      <c r="A10" s="213" t="s">
        <v>2</v>
      </c>
      <c r="B10" s="215" t="s">
        <v>164</v>
      </c>
      <c r="C10" s="95" t="s">
        <v>158</v>
      </c>
      <c r="D10" s="96">
        <v>0</v>
      </c>
      <c r="E10" s="97">
        <v>0</v>
      </c>
      <c r="F10" s="98">
        <v>0</v>
      </c>
      <c r="G10" s="99">
        <f t="shared" si="0"/>
        <v>0</v>
      </c>
      <c r="H10" s="217" t="s">
        <v>159</v>
      </c>
      <c r="I10" s="219">
        <v>43817.708333333336</v>
      </c>
    </row>
    <row r="11" spans="1:9" ht="15.75">
      <c r="A11" s="214"/>
      <c r="B11" s="216"/>
      <c r="C11" s="95" t="s">
        <v>160</v>
      </c>
      <c r="D11" s="96">
        <v>10</v>
      </c>
      <c r="E11" s="97">
        <v>2.909</v>
      </c>
      <c r="F11" s="98">
        <v>12.067</v>
      </c>
      <c r="G11" s="99">
        <v>0</v>
      </c>
      <c r="H11" s="218"/>
      <c r="I11" s="220"/>
    </row>
    <row r="12" spans="1:9" ht="15.75" customHeight="1">
      <c r="A12" s="213" t="s">
        <v>3</v>
      </c>
      <c r="B12" s="215" t="s">
        <v>165</v>
      </c>
      <c r="C12" s="95" t="s">
        <v>158</v>
      </c>
      <c r="D12" s="96">
        <v>0</v>
      </c>
      <c r="E12" s="97">
        <v>0</v>
      </c>
      <c r="F12" s="98">
        <v>0</v>
      </c>
      <c r="G12" s="99">
        <f t="shared" si="0"/>
        <v>0</v>
      </c>
      <c r="H12" s="217" t="s">
        <v>159</v>
      </c>
      <c r="I12" s="219">
        <v>43817.541666666664</v>
      </c>
    </row>
    <row r="13" spans="1:9" ht="15.75">
      <c r="A13" s="214"/>
      <c r="B13" s="216"/>
      <c r="C13" s="95" t="s">
        <v>160</v>
      </c>
      <c r="D13" s="96">
        <v>6.3</v>
      </c>
      <c r="E13" s="97">
        <v>0.128</v>
      </c>
      <c r="F13" s="98">
        <v>2.122</v>
      </c>
      <c r="G13" s="99">
        <f>D13-E13-F13</f>
        <v>4.05</v>
      </c>
      <c r="H13" s="218"/>
      <c r="I13" s="220"/>
    </row>
    <row r="14" spans="1:9" ht="15.75" customHeight="1">
      <c r="A14" s="213" t="s">
        <v>4</v>
      </c>
      <c r="B14" s="215" t="s">
        <v>166</v>
      </c>
      <c r="C14" s="95" t="s">
        <v>158</v>
      </c>
      <c r="D14" s="96">
        <v>0</v>
      </c>
      <c r="E14" s="97">
        <v>0</v>
      </c>
      <c r="F14" s="98">
        <v>0</v>
      </c>
      <c r="G14" s="99">
        <f t="shared" si="0"/>
        <v>0</v>
      </c>
      <c r="H14" s="217" t="s">
        <v>167</v>
      </c>
      <c r="I14" s="219">
        <v>43817.583333333336</v>
      </c>
    </row>
    <row r="15" spans="1:9" ht="15.75">
      <c r="A15" s="214"/>
      <c r="B15" s="216"/>
      <c r="C15" s="95" t="s">
        <v>163</v>
      </c>
      <c r="D15" s="96">
        <v>6.3</v>
      </c>
      <c r="E15" s="97">
        <v>0.196</v>
      </c>
      <c r="F15" s="98">
        <v>0.5</v>
      </c>
      <c r="G15" s="99">
        <f t="shared" si="0"/>
        <v>5.604</v>
      </c>
      <c r="H15" s="218"/>
      <c r="I15" s="220"/>
    </row>
    <row r="16" spans="1:9" ht="15.75" customHeight="1">
      <c r="A16" s="213" t="s">
        <v>5</v>
      </c>
      <c r="B16" s="215" t="s">
        <v>168</v>
      </c>
      <c r="C16" s="95" t="s">
        <v>158</v>
      </c>
      <c r="D16" s="96">
        <v>0</v>
      </c>
      <c r="E16" s="97">
        <v>0</v>
      </c>
      <c r="F16" s="98">
        <v>0</v>
      </c>
      <c r="G16" s="99">
        <f t="shared" si="0"/>
        <v>0</v>
      </c>
      <c r="H16" s="217" t="s">
        <v>169</v>
      </c>
      <c r="I16" s="219">
        <v>43817.625</v>
      </c>
    </row>
    <row r="17" spans="1:9" ht="15.75">
      <c r="A17" s="214"/>
      <c r="B17" s="216"/>
      <c r="C17" s="95" t="s">
        <v>163</v>
      </c>
      <c r="D17" s="96">
        <v>4</v>
      </c>
      <c r="E17" s="97">
        <v>0.415</v>
      </c>
      <c r="F17" s="98">
        <v>2.197</v>
      </c>
      <c r="G17" s="99">
        <f t="shared" si="0"/>
        <v>1.388</v>
      </c>
      <c r="H17" s="218"/>
      <c r="I17" s="220"/>
    </row>
    <row r="18" spans="1:9" ht="15.75" customHeight="1">
      <c r="A18" s="213" t="s">
        <v>6</v>
      </c>
      <c r="B18" s="215" t="s">
        <v>170</v>
      </c>
      <c r="C18" s="95" t="s">
        <v>158</v>
      </c>
      <c r="D18" s="96">
        <v>0</v>
      </c>
      <c r="E18" s="97">
        <v>0</v>
      </c>
      <c r="F18" s="98">
        <v>0</v>
      </c>
      <c r="G18" s="99">
        <f t="shared" si="0"/>
        <v>0</v>
      </c>
      <c r="H18" s="217" t="s">
        <v>169</v>
      </c>
      <c r="I18" s="219" t="s">
        <v>171</v>
      </c>
    </row>
    <row r="19" spans="1:9" ht="15.75">
      <c r="A19" s="214"/>
      <c r="B19" s="216"/>
      <c r="C19" s="95" t="s">
        <v>163</v>
      </c>
      <c r="D19" s="96">
        <v>4</v>
      </c>
      <c r="E19" s="97">
        <v>0</v>
      </c>
      <c r="F19" s="98">
        <v>0.66</v>
      </c>
      <c r="G19" s="99">
        <f t="shared" si="0"/>
        <v>3.34</v>
      </c>
      <c r="H19" s="218"/>
      <c r="I19" s="220"/>
    </row>
    <row r="20" spans="1:9" ht="15.75" customHeight="1">
      <c r="A20" s="213" t="s">
        <v>7</v>
      </c>
      <c r="B20" s="215" t="s">
        <v>172</v>
      </c>
      <c r="C20" s="95" t="s">
        <v>158</v>
      </c>
      <c r="D20" s="96">
        <v>0</v>
      </c>
      <c r="E20" s="97">
        <v>0</v>
      </c>
      <c r="F20" s="98">
        <v>0</v>
      </c>
      <c r="G20" s="99">
        <f t="shared" si="0"/>
        <v>0</v>
      </c>
      <c r="H20" s="217" t="s">
        <v>173</v>
      </c>
      <c r="I20" s="219">
        <v>43817.833333333336</v>
      </c>
    </row>
    <row r="21" spans="1:9" ht="15.75">
      <c r="A21" s="214"/>
      <c r="B21" s="216"/>
      <c r="C21" s="95" t="s">
        <v>163</v>
      </c>
      <c r="D21" s="96">
        <v>6.3</v>
      </c>
      <c r="E21" s="97">
        <v>1.118</v>
      </c>
      <c r="F21" s="98">
        <v>0.89</v>
      </c>
      <c r="G21" s="99">
        <f t="shared" si="0"/>
        <v>4.292</v>
      </c>
      <c r="H21" s="218"/>
      <c r="I21" s="220"/>
    </row>
    <row r="22" spans="1:9" ht="15.75" customHeight="1">
      <c r="A22" s="213" t="s">
        <v>8</v>
      </c>
      <c r="B22" s="215" t="s">
        <v>174</v>
      </c>
      <c r="C22" s="95" t="s">
        <v>158</v>
      </c>
      <c r="D22" s="96">
        <v>0</v>
      </c>
      <c r="E22" s="97">
        <v>0</v>
      </c>
      <c r="F22" s="98">
        <v>0</v>
      </c>
      <c r="G22" s="99">
        <f t="shared" si="0"/>
        <v>0</v>
      </c>
      <c r="H22" s="217" t="s">
        <v>175</v>
      </c>
      <c r="I22" s="219">
        <v>43817.291666666664</v>
      </c>
    </row>
    <row r="23" spans="1:9" ht="15.75">
      <c r="A23" s="214"/>
      <c r="B23" s="216"/>
      <c r="C23" s="95" t="s">
        <v>160</v>
      </c>
      <c r="D23" s="96">
        <v>6.3</v>
      </c>
      <c r="E23" s="97">
        <v>1.521</v>
      </c>
      <c r="F23" s="98">
        <v>4.215</v>
      </c>
      <c r="G23" s="99">
        <f t="shared" si="0"/>
        <v>0.5640000000000001</v>
      </c>
      <c r="H23" s="218"/>
      <c r="I23" s="220"/>
    </row>
    <row r="24" spans="1:9" ht="15.75" customHeight="1">
      <c r="A24" s="213" t="s">
        <v>9</v>
      </c>
      <c r="B24" s="215" t="s">
        <v>176</v>
      </c>
      <c r="C24" s="95" t="s">
        <v>158</v>
      </c>
      <c r="D24" s="96">
        <v>0</v>
      </c>
      <c r="E24" s="97">
        <v>0</v>
      </c>
      <c r="F24" s="98">
        <v>0</v>
      </c>
      <c r="G24" s="99">
        <f t="shared" si="0"/>
        <v>0</v>
      </c>
      <c r="H24" s="217" t="s">
        <v>177</v>
      </c>
      <c r="I24" s="219">
        <v>43817.791666666664</v>
      </c>
    </row>
    <row r="25" spans="1:9" ht="15.75">
      <c r="A25" s="214"/>
      <c r="B25" s="216"/>
      <c r="C25" s="95" t="s">
        <v>163</v>
      </c>
      <c r="D25" s="96">
        <v>4</v>
      </c>
      <c r="E25" s="97">
        <v>0.325</v>
      </c>
      <c r="F25" s="98">
        <v>1.87</v>
      </c>
      <c r="G25" s="99">
        <f t="shared" si="0"/>
        <v>1.8049999999999997</v>
      </c>
      <c r="H25" s="218"/>
      <c r="I25" s="220"/>
    </row>
    <row r="26" spans="1:9" ht="15.75" customHeight="1">
      <c r="A26" s="213" t="s">
        <v>10</v>
      </c>
      <c r="B26" s="215" t="s">
        <v>178</v>
      </c>
      <c r="C26" s="95" t="s">
        <v>158</v>
      </c>
      <c r="D26" s="96">
        <v>0</v>
      </c>
      <c r="E26" s="97">
        <v>0</v>
      </c>
      <c r="F26" s="98">
        <v>0</v>
      </c>
      <c r="G26" s="99">
        <f t="shared" si="0"/>
        <v>0</v>
      </c>
      <c r="H26" s="217" t="s">
        <v>179</v>
      </c>
      <c r="I26" s="219">
        <v>43817.458333333336</v>
      </c>
    </row>
    <row r="27" spans="1:9" ht="15.75">
      <c r="A27" s="214"/>
      <c r="B27" s="216"/>
      <c r="C27" s="95" t="s">
        <v>163</v>
      </c>
      <c r="D27" s="96">
        <v>4</v>
      </c>
      <c r="E27" s="97">
        <v>0.538</v>
      </c>
      <c r="F27" s="98">
        <v>1.69</v>
      </c>
      <c r="G27" s="99">
        <f t="shared" si="0"/>
        <v>1.7719999999999998</v>
      </c>
      <c r="H27" s="218"/>
      <c r="I27" s="220"/>
    </row>
    <row r="28" spans="1:9" ht="15.75" customHeight="1">
      <c r="A28" s="213" t="s">
        <v>11</v>
      </c>
      <c r="B28" s="215" t="s">
        <v>180</v>
      </c>
      <c r="C28" s="95" t="s">
        <v>158</v>
      </c>
      <c r="D28" s="96">
        <v>0</v>
      </c>
      <c r="E28" s="97">
        <v>0</v>
      </c>
      <c r="F28" s="98">
        <v>0</v>
      </c>
      <c r="G28" s="99">
        <f t="shared" si="0"/>
        <v>0</v>
      </c>
      <c r="H28" s="217" t="s">
        <v>177</v>
      </c>
      <c r="I28" s="219">
        <v>43817.541666666664</v>
      </c>
    </row>
    <row r="29" spans="1:9" ht="15.75">
      <c r="A29" s="214"/>
      <c r="B29" s="216"/>
      <c r="C29" s="95" t="s">
        <v>163</v>
      </c>
      <c r="D29" s="96">
        <v>4</v>
      </c>
      <c r="E29" s="97">
        <v>1.176</v>
      </c>
      <c r="F29" s="98">
        <v>8.69</v>
      </c>
      <c r="G29" s="99">
        <v>0</v>
      </c>
      <c r="H29" s="218"/>
      <c r="I29" s="220"/>
    </row>
    <row r="30" spans="1:9" ht="15.75" customHeight="1">
      <c r="A30" s="213" t="s">
        <v>12</v>
      </c>
      <c r="B30" s="215" t="s">
        <v>181</v>
      </c>
      <c r="C30" s="95" t="s">
        <v>158</v>
      </c>
      <c r="D30" s="96">
        <v>0</v>
      </c>
      <c r="E30" s="97">
        <v>0</v>
      </c>
      <c r="F30" s="98">
        <v>0</v>
      </c>
      <c r="G30" s="99">
        <f t="shared" si="0"/>
        <v>0</v>
      </c>
      <c r="H30" s="217" t="s">
        <v>182</v>
      </c>
      <c r="I30" s="219">
        <v>43817.625</v>
      </c>
    </row>
    <row r="31" spans="1:9" ht="15.75">
      <c r="A31" s="214"/>
      <c r="B31" s="216"/>
      <c r="C31" s="95" t="s">
        <v>163</v>
      </c>
      <c r="D31" s="96">
        <v>4</v>
      </c>
      <c r="E31" s="97">
        <v>0.684</v>
      </c>
      <c r="F31" s="98">
        <v>0.36</v>
      </c>
      <c r="G31" s="99">
        <f t="shared" si="0"/>
        <v>2.956</v>
      </c>
      <c r="H31" s="218"/>
      <c r="I31" s="220"/>
    </row>
    <row r="32" spans="1:9" ht="15.75" customHeight="1">
      <c r="A32" s="213" t="s">
        <v>183</v>
      </c>
      <c r="B32" s="215" t="s">
        <v>184</v>
      </c>
      <c r="C32" s="95" t="s">
        <v>158</v>
      </c>
      <c r="D32" s="96">
        <v>0</v>
      </c>
      <c r="E32" s="97">
        <v>0</v>
      </c>
      <c r="F32" s="98">
        <v>0</v>
      </c>
      <c r="G32" s="99">
        <f t="shared" si="0"/>
        <v>0</v>
      </c>
      <c r="H32" s="217" t="s">
        <v>182</v>
      </c>
      <c r="I32" s="219">
        <v>43817.583333333336</v>
      </c>
    </row>
    <row r="33" spans="1:9" ht="15.75">
      <c r="A33" s="214"/>
      <c r="B33" s="216"/>
      <c r="C33" s="95" t="s">
        <v>160</v>
      </c>
      <c r="D33" s="96">
        <v>6.3</v>
      </c>
      <c r="E33" s="97">
        <v>0.969</v>
      </c>
      <c r="F33" s="98">
        <v>4</v>
      </c>
      <c r="G33" s="99">
        <f t="shared" si="0"/>
        <v>1.3309999999999995</v>
      </c>
      <c r="H33" s="218"/>
      <c r="I33" s="220"/>
    </row>
    <row r="34" spans="1:9" ht="15.75" customHeight="1">
      <c r="A34" s="213" t="s">
        <v>14</v>
      </c>
      <c r="B34" s="215" t="s">
        <v>185</v>
      </c>
      <c r="C34" s="95" t="s">
        <v>158</v>
      </c>
      <c r="D34" s="96">
        <v>0</v>
      </c>
      <c r="E34" s="97">
        <v>0</v>
      </c>
      <c r="F34" s="98">
        <v>0</v>
      </c>
      <c r="G34" s="99">
        <f t="shared" si="0"/>
        <v>0</v>
      </c>
      <c r="H34" s="217" t="s">
        <v>186</v>
      </c>
      <c r="I34" s="219">
        <v>43817.625</v>
      </c>
    </row>
    <row r="35" spans="1:9" ht="15.75">
      <c r="A35" s="214"/>
      <c r="B35" s="216"/>
      <c r="C35" s="95" t="s">
        <v>163</v>
      </c>
      <c r="D35" s="96">
        <v>6.3</v>
      </c>
      <c r="E35" s="97">
        <v>6.014</v>
      </c>
      <c r="F35" s="98">
        <v>8.95</v>
      </c>
      <c r="G35" s="99">
        <v>0</v>
      </c>
      <c r="H35" s="218"/>
      <c r="I35" s="220"/>
    </row>
  </sheetData>
  <sheetProtection/>
  <mergeCells count="70">
    <mergeCell ref="A2:I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A6:A7"/>
    <mergeCell ref="B6:B7"/>
    <mergeCell ref="H6:H7"/>
    <mergeCell ref="I6:I7"/>
    <mergeCell ref="A8:A9"/>
    <mergeCell ref="B8:B9"/>
    <mergeCell ref="H8:H9"/>
    <mergeCell ref="I8:I9"/>
    <mergeCell ref="A10:A11"/>
    <mergeCell ref="B10:B11"/>
    <mergeCell ref="H10:H11"/>
    <mergeCell ref="I10:I11"/>
    <mergeCell ref="A12:A13"/>
    <mergeCell ref="B12:B13"/>
    <mergeCell ref="H12:H13"/>
    <mergeCell ref="I12:I13"/>
    <mergeCell ref="A14:A15"/>
    <mergeCell ref="B14:B15"/>
    <mergeCell ref="H14:H15"/>
    <mergeCell ref="I14:I15"/>
    <mergeCell ref="A16:A17"/>
    <mergeCell ref="B16:B17"/>
    <mergeCell ref="H16:H17"/>
    <mergeCell ref="I16:I17"/>
    <mergeCell ref="A18:A19"/>
    <mergeCell ref="B18:B19"/>
    <mergeCell ref="H18:H19"/>
    <mergeCell ref="I18:I19"/>
    <mergeCell ref="A20:A21"/>
    <mergeCell ref="B20:B21"/>
    <mergeCell ref="H20:H21"/>
    <mergeCell ref="I20:I21"/>
    <mergeCell ref="A22:A23"/>
    <mergeCell ref="B22:B23"/>
    <mergeCell ref="H22:H23"/>
    <mergeCell ref="I22:I23"/>
    <mergeCell ref="A24:A25"/>
    <mergeCell ref="B24:B25"/>
    <mergeCell ref="H24:H25"/>
    <mergeCell ref="I24:I25"/>
    <mergeCell ref="H32:H33"/>
    <mergeCell ref="I32:I33"/>
    <mergeCell ref="A26:A27"/>
    <mergeCell ref="B26:B27"/>
    <mergeCell ref="H26:H27"/>
    <mergeCell ref="I26:I27"/>
    <mergeCell ref="A28:A29"/>
    <mergeCell ref="B28:B29"/>
    <mergeCell ref="H28:H29"/>
    <mergeCell ref="I28:I29"/>
    <mergeCell ref="A34:A35"/>
    <mergeCell ref="B34:B35"/>
    <mergeCell ref="H34:H35"/>
    <mergeCell ref="I34:I35"/>
    <mergeCell ref="A30:A31"/>
    <mergeCell ref="B30:B31"/>
    <mergeCell ref="H30:H31"/>
    <mergeCell ref="I30:I31"/>
    <mergeCell ref="A32:A33"/>
    <mergeCell ref="B32:B3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65"/>
  <sheetViews>
    <sheetView zoomScalePageLayoutView="0" workbookViewId="0" topLeftCell="A1">
      <selection activeCell="G4" sqref="G4"/>
    </sheetView>
  </sheetViews>
  <sheetFormatPr defaultColWidth="9.140625" defaultRowHeight="12.75"/>
  <cols>
    <col min="1" max="1" width="19.00390625" style="0" customWidth="1"/>
    <col min="2" max="2" width="18.8515625" style="0" customWidth="1"/>
    <col min="3" max="3" width="20.57421875" style="2" customWidth="1"/>
    <col min="4" max="4" width="23.421875" style="2" customWidth="1"/>
    <col min="5" max="5" width="26.7109375" style="2" customWidth="1"/>
  </cols>
  <sheetData>
    <row r="1" spans="1:5" ht="48.75" customHeight="1">
      <c r="A1" s="230" t="s">
        <v>370</v>
      </c>
      <c r="B1" s="230"/>
      <c r="C1" s="230"/>
      <c r="D1" s="230"/>
      <c r="E1" s="230"/>
    </row>
    <row r="2" spans="1:5" ht="12.75">
      <c r="A2" s="100"/>
      <c r="B2" s="101"/>
      <c r="C2" s="102"/>
      <c r="D2" s="102"/>
      <c r="E2" s="102"/>
    </row>
    <row r="3" spans="1:5" ht="12.75">
      <c r="A3" s="231" t="s">
        <v>187</v>
      </c>
      <c r="B3" s="231" t="s">
        <v>188</v>
      </c>
      <c r="C3" s="232" t="s">
        <v>189</v>
      </c>
      <c r="D3" s="232" t="s">
        <v>190</v>
      </c>
      <c r="E3" s="232" t="s">
        <v>191</v>
      </c>
    </row>
    <row r="4" spans="1:5" ht="114" customHeight="1">
      <c r="A4" s="231"/>
      <c r="B4" s="231"/>
      <c r="C4" s="232"/>
      <c r="D4" s="232"/>
      <c r="E4" s="232"/>
    </row>
    <row r="5" spans="1:5" ht="12.75">
      <c r="A5" s="102" t="s">
        <v>192</v>
      </c>
      <c r="B5" s="103" t="s">
        <v>193</v>
      </c>
      <c r="C5" s="104">
        <v>-198.3</v>
      </c>
      <c r="D5" s="104">
        <v>-198.3</v>
      </c>
      <c r="E5" s="104">
        <v>-198.3</v>
      </c>
    </row>
    <row r="6" spans="1:5" ht="12.75">
      <c r="A6" s="102" t="s">
        <v>194</v>
      </c>
      <c r="B6" s="103" t="s">
        <v>193</v>
      </c>
      <c r="C6" s="104">
        <v>-313.05</v>
      </c>
      <c r="D6" s="104">
        <v>-313.05</v>
      </c>
      <c r="E6" s="104">
        <v>-313.05</v>
      </c>
    </row>
    <row r="7" spans="1:5" ht="12.75">
      <c r="A7" s="102" t="s">
        <v>195</v>
      </c>
      <c r="B7" s="103" t="s">
        <v>196</v>
      </c>
      <c r="C7" s="104">
        <v>295.2</v>
      </c>
      <c r="D7" s="105">
        <v>197.5</v>
      </c>
      <c r="E7" s="105">
        <v>197.5</v>
      </c>
    </row>
    <row r="8" spans="1:5" ht="12.75">
      <c r="A8" s="102" t="s">
        <v>197</v>
      </c>
      <c r="B8" s="103" t="s">
        <v>193</v>
      </c>
      <c r="C8" s="104">
        <v>246.4</v>
      </c>
      <c r="D8" s="104">
        <v>226.4</v>
      </c>
      <c r="E8" s="104">
        <v>134.8</v>
      </c>
    </row>
    <row r="9" spans="1:5" ht="12.75">
      <c r="A9" s="102" t="s">
        <v>198</v>
      </c>
      <c r="B9" s="103" t="s">
        <v>199</v>
      </c>
      <c r="C9" s="104">
        <v>653.7</v>
      </c>
      <c r="D9" s="104">
        <v>635.7</v>
      </c>
      <c r="E9" s="104">
        <v>635.7</v>
      </c>
    </row>
    <row r="10" spans="1:5" ht="12.75">
      <c r="A10" s="102" t="s">
        <v>200</v>
      </c>
      <c r="B10" s="103" t="s">
        <v>196</v>
      </c>
      <c r="C10" s="106">
        <v>194.1</v>
      </c>
      <c r="D10" s="106">
        <v>194.1</v>
      </c>
      <c r="E10" s="106">
        <v>194.1</v>
      </c>
    </row>
    <row r="11" spans="1:5" ht="12.75">
      <c r="A11" s="102" t="s">
        <v>201</v>
      </c>
      <c r="B11" s="103" t="s">
        <v>202</v>
      </c>
      <c r="C11" s="106">
        <v>181.7</v>
      </c>
      <c r="D11" s="106">
        <v>120.2</v>
      </c>
      <c r="E11" s="106">
        <v>120.2</v>
      </c>
    </row>
    <row r="12" spans="1:5" ht="12.75">
      <c r="A12" s="102" t="s">
        <v>203</v>
      </c>
      <c r="B12" s="103" t="s">
        <v>196</v>
      </c>
      <c r="C12" s="106">
        <v>114.7</v>
      </c>
      <c r="D12" s="106">
        <v>114.7</v>
      </c>
      <c r="E12" s="106">
        <v>114.7</v>
      </c>
    </row>
    <row r="13" spans="1:5" ht="12.75">
      <c r="A13" s="102" t="s">
        <v>204</v>
      </c>
      <c r="B13" s="103" t="s">
        <v>193</v>
      </c>
      <c r="C13" s="106">
        <v>236.1</v>
      </c>
      <c r="D13" s="106">
        <v>236.1</v>
      </c>
      <c r="E13" s="106">
        <v>236.1</v>
      </c>
    </row>
    <row r="14" spans="1:5" ht="12.75">
      <c r="A14" s="102" t="s">
        <v>205</v>
      </c>
      <c r="B14" s="103" t="s">
        <v>196</v>
      </c>
      <c r="C14" s="102">
        <v>203.5</v>
      </c>
      <c r="D14" s="102">
        <v>203.5</v>
      </c>
      <c r="E14" s="102">
        <v>203.5</v>
      </c>
    </row>
    <row r="15" spans="1:5" ht="12.75">
      <c r="A15" s="102" t="s">
        <v>206</v>
      </c>
      <c r="B15" s="103" t="s">
        <v>196</v>
      </c>
      <c r="C15" s="102">
        <v>-0.2</v>
      </c>
      <c r="D15" s="102">
        <v>-35.2</v>
      </c>
      <c r="E15" s="102">
        <v>-35.2</v>
      </c>
    </row>
    <row r="16" spans="1:5" ht="12.75">
      <c r="A16" s="102" t="s">
        <v>207</v>
      </c>
      <c r="B16" s="103" t="s">
        <v>196</v>
      </c>
      <c r="C16" s="102">
        <v>192.1</v>
      </c>
      <c r="D16" s="102">
        <v>192.1</v>
      </c>
      <c r="E16" s="102">
        <v>192.1</v>
      </c>
    </row>
    <row r="17" spans="1:5" ht="12.75">
      <c r="A17" s="102" t="s">
        <v>208</v>
      </c>
      <c r="B17" s="103" t="s">
        <v>196</v>
      </c>
      <c r="C17" s="102">
        <v>-109.5</v>
      </c>
      <c r="D17" s="102">
        <v>-161.5</v>
      </c>
      <c r="E17" s="102">
        <v>-161.5</v>
      </c>
    </row>
    <row r="18" spans="1:5" ht="12.75">
      <c r="A18" s="102" t="s">
        <v>209</v>
      </c>
      <c r="B18" s="103" t="s">
        <v>193</v>
      </c>
      <c r="C18" s="102">
        <v>-82.9</v>
      </c>
      <c r="D18" s="102">
        <v>-95.2</v>
      </c>
      <c r="E18" s="102">
        <v>-95.2</v>
      </c>
    </row>
    <row r="19" spans="1:5" ht="12.75">
      <c r="A19" s="102" t="s">
        <v>210</v>
      </c>
      <c r="B19" s="103" t="s">
        <v>193</v>
      </c>
      <c r="C19" s="102">
        <v>-291.2</v>
      </c>
      <c r="D19" s="102">
        <v>-297.6</v>
      </c>
      <c r="E19" s="102">
        <v>-297.6</v>
      </c>
    </row>
    <row r="20" spans="1:5" ht="12.75">
      <c r="A20" s="102" t="s">
        <v>211</v>
      </c>
      <c r="B20" s="103" t="s">
        <v>196</v>
      </c>
      <c r="C20" s="102">
        <v>122.1</v>
      </c>
      <c r="D20" s="102">
        <v>122.1</v>
      </c>
      <c r="E20" s="102">
        <v>122.1</v>
      </c>
    </row>
    <row r="21" spans="1:5" ht="12.75">
      <c r="A21" s="102" t="s">
        <v>212</v>
      </c>
      <c r="B21" s="103" t="s">
        <v>196</v>
      </c>
      <c r="C21" s="102">
        <v>-246</v>
      </c>
      <c r="D21" s="102">
        <v>-246</v>
      </c>
      <c r="E21" s="102">
        <v>-246</v>
      </c>
    </row>
    <row r="22" spans="1:5" ht="12.75">
      <c r="A22" s="102" t="s">
        <v>213</v>
      </c>
      <c r="B22" s="103" t="s">
        <v>196</v>
      </c>
      <c r="C22" s="102">
        <v>121.1</v>
      </c>
      <c r="D22" s="102">
        <v>133.1</v>
      </c>
      <c r="E22" s="102">
        <v>133.1</v>
      </c>
    </row>
    <row r="23" spans="1:5" ht="12.75">
      <c r="A23" s="102" t="s">
        <v>214</v>
      </c>
      <c r="B23" s="103" t="s">
        <v>196</v>
      </c>
      <c r="C23" s="102">
        <v>-40.8</v>
      </c>
      <c r="D23" s="102">
        <v>-48.3</v>
      </c>
      <c r="E23" s="102">
        <v>-57.3</v>
      </c>
    </row>
    <row r="24" spans="1:5" ht="12.75">
      <c r="A24" s="102" t="s">
        <v>215</v>
      </c>
      <c r="B24" s="103" t="s">
        <v>196</v>
      </c>
      <c r="C24" s="102">
        <v>221.7</v>
      </c>
      <c r="D24" s="102">
        <v>221.7</v>
      </c>
      <c r="E24" s="102">
        <v>221.7</v>
      </c>
    </row>
    <row r="25" spans="1:5" ht="12.75">
      <c r="A25" s="102" t="s">
        <v>216</v>
      </c>
      <c r="B25" s="103" t="s">
        <v>196</v>
      </c>
      <c r="C25" s="102">
        <v>22.3</v>
      </c>
      <c r="D25" s="102">
        <v>22.3</v>
      </c>
      <c r="E25" s="102">
        <v>22.3</v>
      </c>
    </row>
    <row r="26" spans="1:5" ht="12.75">
      <c r="A26" s="102" t="s">
        <v>217</v>
      </c>
      <c r="B26" s="103" t="s">
        <v>196</v>
      </c>
      <c r="C26" s="102">
        <v>453.3</v>
      </c>
      <c r="D26" s="102">
        <v>453.3</v>
      </c>
      <c r="E26" s="102">
        <v>453.3</v>
      </c>
    </row>
    <row r="27" spans="1:5" ht="12.75">
      <c r="A27" s="102" t="s">
        <v>218</v>
      </c>
      <c r="B27" s="103" t="s">
        <v>193</v>
      </c>
      <c r="C27" s="102">
        <v>92.9</v>
      </c>
      <c r="D27" s="102">
        <v>85.9</v>
      </c>
      <c r="E27" s="102">
        <v>85.9</v>
      </c>
    </row>
    <row r="28" spans="1:5" ht="12.75">
      <c r="A28" s="102" t="s">
        <v>219</v>
      </c>
      <c r="B28" s="103" t="s">
        <v>196</v>
      </c>
      <c r="C28" s="102">
        <v>-169.2</v>
      </c>
      <c r="D28" s="102">
        <v>-159.5</v>
      </c>
      <c r="E28" s="102">
        <v>-159.5</v>
      </c>
    </row>
    <row r="29" spans="1:5" ht="12.75">
      <c r="A29" s="102" t="s">
        <v>220</v>
      </c>
      <c r="B29" s="103" t="s">
        <v>196</v>
      </c>
      <c r="C29" s="102">
        <v>193.85</v>
      </c>
      <c r="D29" s="102">
        <v>123.85</v>
      </c>
      <c r="E29" s="102">
        <v>123.85</v>
      </c>
    </row>
    <row r="30" spans="1:5" ht="12.75">
      <c r="A30" s="102" t="s">
        <v>221</v>
      </c>
      <c r="B30" s="103" t="s">
        <v>193</v>
      </c>
      <c r="C30" s="102">
        <v>643.5</v>
      </c>
      <c r="D30" s="102">
        <v>643.5</v>
      </c>
      <c r="E30" s="102">
        <v>643.5</v>
      </c>
    </row>
    <row r="31" spans="1:5" ht="12.75">
      <c r="A31" s="102" t="s">
        <v>222</v>
      </c>
      <c r="B31" s="103" t="s">
        <v>196</v>
      </c>
      <c r="C31" s="102">
        <v>516</v>
      </c>
      <c r="D31" s="102">
        <v>516</v>
      </c>
      <c r="E31" s="102">
        <v>516</v>
      </c>
    </row>
    <row r="32" spans="1:5" ht="12.75">
      <c r="A32" s="102" t="s">
        <v>223</v>
      </c>
      <c r="B32" s="103" t="s">
        <v>224</v>
      </c>
      <c r="C32" s="102">
        <v>-31.8</v>
      </c>
      <c r="D32" s="102">
        <v>-46.8</v>
      </c>
      <c r="E32" s="102">
        <v>-89.55</v>
      </c>
    </row>
    <row r="33" spans="1:5" ht="12.75">
      <c r="A33" s="102" t="s">
        <v>225</v>
      </c>
      <c r="B33" s="103" t="s">
        <v>226</v>
      </c>
      <c r="C33" s="102">
        <v>589</v>
      </c>
      <c r="D33" s="102">
        <v>589</v>
      </c>
      <c r="E33" s="102">
        <v>589</v>
      </c>
    </row>
    <row r="34" spans="1:5" ht="12.75">
      <c r="A34" s="102" t="s">
        <v>227</v>
      </c>
      <c r="B34" s="103" t="s">
        <v>199</v>
      </c>
      <c r="C34" s="102">
        <v>40.24</v>
      </c>
      <c r="D34" s="102">
        <v>-49.76</v>
      </c>
      <c r="E34" s="102">
        <v>-49.76</v>
      </c>
    </row>
    <row r="35" spans="1:5" ht="12.75">
      <c r="A35" s="102" t="s">
        <v>228</v>
      </c>
      <c r="B35" s="103">
        <v>160</v>
      </c>
      <c r="C35" s="102">
        <v>99</v>
      </c>
      <c r="D35" s="102">
        <v>99</v>
      </c>
      <c r="E35" s="102">
        <v>99</v>
      </c>
    </row>
    <row r="36" spans="1:5" ht="12.75">
      <c r="A36" s="102" t="s">
        <v>229</v>
      </c>
      <c r="B36" s="103">
        <v>250</v>
      </c>
      <c r="C36" s="102">
        <v>51.7</v>
      </c>
      <c r="D36" s="102">
        <v>-1.3</v>
      </c>
      <c r="E36" s="102">
        <v>-1.3</v>
      </c>
    </row>
    <row r="37" spans="1:5" ht="12.75">
      <c r="A37" s="102" t="s">
        <v>230</v>
      </c>
      <c r="B37" s="103" t="s">
        <v>193</v>
      </c>
      <c r="C37" s="102">
        <v>5.2</v>
      </c>
      <c r="D37" s="102">
        <v>-69.8</v>
      </c>
      <c r="E37" s="102">
        <v>-69.8</v>
      </c>
    </row>
    <row r="38" spans="1:5" ht="12.75">
      <c r="A38" s="102" t="s">
        <v>231</v>
      </c>
      <c r="B38" s="103" t="s">
        <v>193</v>
      </c>
      <c r="C38" s="102">
        <v>-107.9</v>
      </c>
      <c r="D38" s="102">
        <v>-107.9</v>
      </c>
      <c r="E38" s="102">
        <v>-107.9</v>
      </c>
    </row>
    <row r="39" spans="1:5" ht="12.75">
      <c r="A39" s="102" t="s">
        <v>232</v>
      </c>
      <c r="B39" s="103" t="s">
        <v>193</v>
      </c>
      <c r="C39" s="102">
        <v>-227.7</v>
      </c>
      <c r="D39" s="102">
        <v>-244.7</v>
      </c>
      <c r="E39" s="102">
        <v>-244.7</v>
      </c>
    </row>
    <row r="40" spans="1:5" ht="12.75">
      <c r="A40" s="102" t="s">
        <v>233</v>
      </c>
      <c r="B40" s="103" t="s">
        <v>196</v>
      </c>
      <c r="C40" s="102">
        <v>239.8</v>
      </c>
      <c r="D40" s="102">
        <v>239.8</v>
      </c>
      <c r="E40" s="102">
        <v>239.8</v>
      </c>
    </row>
    <row r="41" spans="1:5" ht="12.75">
      <c r="A41" s="102" t="s">
        <v>234</v>
      </c>
      <c r="B41" s="103" t="s">
        <v>193</v>
      </c>
      <c r="C41" s="102">
        <v>-24.58</v>
      </c>
      <c r="D41" s="102">
        <v>-70.58</v>
      </c>
      <c r="E41" s="102">
        <v>-70.58</v>
      </c>
    </row>
    <row r="42" spans="1:5" ht="12.75">
      <c r="A42" s="102" t="s">
        <v>235</v>
      </c>
      <c r="B42" s="103" t="s">
        <v>196</v>
      </c>
      <c r="C42" s="102">
        <v>787.2</v>
      </c>
      <c r="D42" s="102">
        <v>787.2</v>
      </c>
      <c r="E42" s="102">
        <v>787.2</v>
      </c>
    </row>
    <row r="43" spans="1:5" ht="12.75">
      <c r="A43" s="102" t="s">
        <v>236</v>
      </c>
      <c r="B43" s="103" t="s">
        <v>193</v>
      </c>
      <c r="C43" s="102">
        <v>560</v>
      </c>
      <c r="D43" s="102">
        <v>560</v>
      </c>
      <c r="E43" s="102">
        <v>560</v>
      </c>
    </row>
    <row r="44" spans="1:5" ht="12.75">
      <c r="A44" s="102" t="s">
        <v>237</v>
      </c>
      <c r="B44" s="103" t="s">
        <v>193</v>
      </c>
      <c r="C44" s="102">
        <v>-58.3</v>
      </c>
      <c r="D44" s="102">
        <v>-74.5</v>
      </c>
      <c r="E44" s="102">
        <v>-74.5</v>
      </c>
    </row>
    <row r="45" spans="1:5" ht="12.75">
      <c r="A45" s="102" t="s">
        <v>238</v>
      </c>
      <c r="B45" s="103" t="s">
        <v>193</v>
      </c>
      <c r="C45" s="102">
        <v>1132</v>
      </c>
      <c r="D45" s="102">
        <v>1132</v>
      </c>
      <c r="E45" s="102">
        <v>1130.8</v>
      </c>
    </row>
    <row r="46" spans="1:5" ht="12.75">
      <c r="A46" s="102" t="s">
        <v>239</v>
      </c>
      <c r="B46" s="103">
        <v>400</v>
      </c>
      <c r="C46" s="102">
        <v>-128.5</v>
      </c>
      <c r="D46" s="102">
        <v>-258.5</v>
      </c>
      <c r="E46" s="102">
        <v>-258.5</v>
      </c>
    </row>
    <row r="47" spans="1:5" ht="12.75">
      <c r="A47" s="102" t="s">
        <v>240</v>
      </c>
      <c r="B47" s="103">
        <v>400</v>
      </c>
      <c r="C47" s="102">
        <v>-40</v>
      </c>
      <c r="D47" s="102">
        <v>-155</v>
      </c>
      <c r="E47" s="102">
        <v>-155</v>
      </c>
    </row>
    <row r="48" spans="1:5" ht="12.75">
      <c r="A48" s="102" t="s">
        <v>241</v>
      </c>
      <c r="B48" s="103">
        <v>63</v>
      </c>
      <c r="C48" s="102">
        <v>234</v>
      </c>
      <c r="D48" s="102">
        <v>234</v>
      </c>
      <c r="E48" s="102">
        <v>234</v>
      </c>
    </row>
    <row r="49" spans="1:5" ht="12.75">
      <c r="A49" s="102" t="s">
        <v>242</v>
      </c>
      <c r="B49" s="103">
        <v>160</v>
      </c>
      <c r="C49" s="102">
        <v>-101</v>
      </c>
      <c r="D49" s="102">
        <v>-101</v>
      </c>
      <c r="E49" s="102">
        <v>-101</v>
      </c>
    </row>
    <row r="50" spans="1:5" ht="12.75">
      <c r="A50" s="102" t="s">
        <v>243</v>
      </c>
      <c r="B50" s="103">
        <v>630</v>
      </c>
      <c r="C50" s="102">
        <v>-843.4</v>
      </c>
      <c r="D50" s="102">
        <v>-887.9</v>
      </c>
      <c r="E50" s="102">
        <v>-887.9</v>
      </c>
    </row>
    <row r="51" spans="1:5" ht="12.75">
      <c r="A51" s="102" t="s">
        <v>244</v>
      </c>
      <c r="B51" s="103">
        <v>250</v>
      </c>
      <c r="C51" s="102">
        <v>127</v>
      </c>
      <c r="D51" s="102">
        <v>-23</v>
      </c>
      <c r="E51" s="102">
        <v>-83</v>
      </c>
    </row>
    <row r="52" spans="1:5" ht="12.75">
      <c r="A52" s="102" t="s">
        <v>245</v>
      </c>
      <c r="B52" s="103">
        <v>400</v>
      </c>
      <c r="C52" s="107">
        <v>160</v>
      </c>
      <c r="D52" s="107">
        <v>160</v>
      </c>
      <c r="E52" s="107">
        <v>160</v>
      </c>
    </row>
    <row r="53" spans="1:5" ht="12.75">
      <c r="A53" s="102" t="s">
        <v>246</v>
      </c>
      <c r="B53" s="103">
        <v>250</v>
      </c>
      <c r="C53" s="107">
        <v>62</v>
      </c>
      <c r="D53" s="107">
        <v>62</v>
      </c>
      <c r="E53" s="107">
        <v>62</v>
      </c>
    </row>
    <row r="54" spans="1:5" ht="12.75">
      <c r="A54" s="102" t="s">
        <v>247</v>
      </c>
      <c r="B54" s="103">
        <v>250</v>
      </c>
      <c r="C54" s="107">
        <v>-118.5</v>
      </c>
      <c r="D54" s="107">
        <v>-118.5</v>
      </c>
      <c r="E54" s="107">
        <v>-118.5</v>
      </c>
    </row>
    <row r="55" spans="1:5" ht="12.75">
      <c r="A55" s="102" t="s">
        <v>248</v>
      </c>
      <c r="B55" s="103">
        <v>250</v>
      </c>
      <c r="C55" s="107">
        <v>152</v>
      </c>
      <c r="D55" s="107">
        <v>152</v>
      </c>
      <c r="E55" s="107">
        <v>152</v>
      </c>
    </row>
    <row r="56" spans="1:5" ht="12.75">
      <c r="A56" s="102" t="s">
        <v>249</v>
      </c>
      <c r="B56" s="103">
        <v>250</v>
      </c>
      <c r="C56" s="107">
        <v>142</v>
      </c>
      <c r="D56" s="107">
        <v>142</v>
      </c>
      <c r="E56" s="107">
        <v>142</v>
      </c>
    </row>
    <row r="57" spans="1:5" ht="12.75">
      <c r="A57" s="102" t="s">
        <v>250</v>
      </c>
      <c r="B57" s="103" t="s">
        <v>193</v>
      </c>
      <c r="C57" s="107">
        <v>550</v>
      </c>
      <c r="D57" s="107">
        <v>550</v>
      </c>
      <c r="E57" s="107">
        <v>550</v>
      </c>
    </row>
    <row r="58" spans="1:5" ht="12.75">
      <c r="A58" s="102" t="s">
        <v>251</v>
      </c>
      <c r="B58" s="103">
        <v>400</v>
      </c>
      <c r="C58" s="107">
        <v>60</v>
      </c>
      <c r="D58" s="107">
        <v>60</v>
      </c>
      <c r="E58" s="107">
        <v>60</v>
      </c>
    </row>
    <row r="59" spans="1:5" ht="12.75">
      <c r="A59" s="102" t="s">
        <v>252</v>
      </c>
      <c r="B59" s="103" t="s">
        <v>193</v>
      </c>
      <c r="C59" s="107">
        <v>670</v>
      </c>
      <c r="D59" s="107">
        <v>670</v>
      </c>
      <c r="E59" s="107">
        <v>670</v>
      </c>
    </row>
    <row r="60" spans="1:5" ht="12.75">
      <c r="A60" s="102" t="s">
        <v>253</v>
      </c>
      <c r="B60" s="103" t="s">
        <v>193</v>
      </c>
      <c r="C60" s="107">
        <v>620</v>
      </c>
      <c r="D60" s="107">
        <v>620</v>
      </c>
      <c r="E60" s="107">
        <v>620</v>
      </c>
    </row>
    <row r="61" spans="1:5" ht="12.75">
      <c r="A61" s="102" t="s">
        <v>254</v>
      </c>
      <c r="B61" s="103" t="s">
        <v>255</v>
      </c>
      <c r="C61" s="107">
        <v>0</v>
      </c>
      <c r="D61" s="107">
        <v>0</v>
      </c>
      <c r="E61" s="107">
        <v>0</v>
      </c>
    </row>
    <row r="62" spans="1:5" ht="12.75">
      <c r="A62" s="102" t="s">
        <v>256</v>
      </c>
      <c r="B62" s="103">
        <v>250</v>
      </c>
      <c r="C62" s="102">
        <v>39</v>
      </c>
      <c r="D62" s="102">
        <v>39</v>
      </c>
      <c r="E62" s="102">
        <v>39</v>
      </c>
    </row>
    <row r="63" spans="1:5" ht="12.75">
      <c r="A63" s="102" t="s">
        <v>257</v>
      </c>
      <c r="B63" s="103" t="s">
        <v>193</v>
      </c>
      <c r="C63" s="102">
        <v>382.32</v>
      </c>
      <c r="D63" s="102">
        <v>382.32</v>
      </c>
      <c r="E63" s="102">
        <v>382.32</v>
      </c>
    </row>
    <row r="64" spans="1:5" ht="12.75">
      <c r="A64" s="102" t="s">
        <v>258</v>
      </c>
      <c r="B64" s="103" t="s">
        <v>193</v>
      </c>
      <c r="C64" s="102">
        <v>640</v>
      </c>
      <c r="D64" s="102">
        <v>675</v>
      </c>
      <c r="E64" s="102">
        <v>675</v>
      </c>
    </row>
    <row r="65" spans="1:5" ht="12.75">
      <c r="A65" s="102" t="s">
        <v>259</v>
      </c>
      <c r="B65" s="103" t="s">
        <v>202</v>
      </c>
      <c r="C65" s="102">
        <v>-5</v>
      </c>
      <c r="D65" s="102">
        <v>-15</v>
      </c>
      <c r="E65" s="102">
        <v>-15</v>
      </c>
    </row>
    <row r="66" spans="1:5" ht="12.75">
      <c r="A66" s="102" t="s">
        <v>260</v>
      </c>
      <c r="B66" s="103" t="s">
        <v>202</v>
      </c>
      <c r="C66" s="102">
        <v>274</v>
      </c>
      <c r="D66" s="102">
        <v>274</v>
      </c>
      <c r="E66" s="102">
        <v>274</v>
      </c>
    </row>
    <row r="67" spans="1:5" ht="12.75">
      <c r="A67" s="102" t="s">
        <v>261</v>
      </c>
      <c r="B67" s="103" t="s">
        <v>202</v>
      </c>
      <c r="C67" s="102">
        <v>-198</v>
      </c>
      <c r="D67" s="102">
        <v>-198</v>
      </c>
      <c r="E67" s="102">
        <v>-198</v>
      </c>
    </row>
    <row r="68" spans="1:5" ht="12.75">
      <c r="A68" s="102" t="s">
        <v>262</v>
      </c>
      <c r="B68" s="103" t="s">
        <v>202</v>
      </c>
      <c r="C68" s="102">
        <v>368</v>
      </c>
      <c r="D68" s="102">
        <f>383-15</f>
        <v>368</v>
      </c>
      <c r="E68" s="102">
        <f>383-15</f>
        <v>368</v>
      </c>
    </row>
    <row r="69" spans="1:5" ht="12.75">
      <c r="A69" s="102" t="s">
        <v>263</v>
      </c>
      <c r="B69" s="103">
        <v>400</v>
      </c>
      <c r="C69" s="102">
        <v>-45.5</v>
      </c>
      <c r="D69" s="102">
        <v>-49.5</v>
      </c>
      <c r="E69" s="102">
        <v>-61.5</v>
      </c>
    </row>
    <row r="70" spans="1:5" ht="12.75">
      <c r="A70" s="102" t="s">
        <v>264</v>
      </c>
      <c r="B70" s="103">
        <v>400</v>
      </c>
      <c r="C70" s="102">
        <v>-8</v>
      </c>
      <c r="D70" s="102">
        <v>-8</v>
      </c>
      <c r="E70" s="102">
        <v>-8</v>
      </c>
    </row>
    <row r="71" spans="1:5" ht="12.75">
      <c r="A71" s="102" t="s">
        <v>265</v>
      </c>
      <c r="B71" s="103">
        <v>250</v>
      </c>
      <c r="C71" s="102">
        <v>0</v>
      </c>
      <c r="D71" s="102">
        <v>0</v>
      </c>
      <c r="E71" s="102">
        <v>0</v>
      </c>
    </row>
    <row r="72" spans="1:5" ht="12.75">
      <c r="A72" s="102" t="s">
        <v>266</v>
      </c>
      <c r="B72" s="103">
        <v>160</v>
      </c>
      <c r="C72" s="102">
        <v>33</v>
      </c>
      <c r="D72" s="102">
        <v>27</v>
      </c>
      <c r="E72" s="102">
        <v>27</v>
      </c>
    </row>
    <row r="73" spans="1:5" ht="12.75">
      <c r="A73" s="102" t="s">
        <v>267</v>
      </c>
      <c r="B73" s="103">
        <v>250</v>
      </c>
      <c r="C73" s="102">
        <v>-416.5</v>
      </c>
      <c r="D73" s="102">
        <v>-373.5</v>
      </c>
      <c r="E73" s="102">
        <v>-373.5</v>
      </c>
    </row>
    <row r="74" spans="1:5" ht="12.75">
      <c r="A74" s="102" t="s">
        <v>268</v>
      </c>
      <c r="B74" s="103">
        <v>250</v>
      </c>
      <c r="C74" s="102">
        <v>-67.8</v>
      </c>
      <c r="D74" s="102">
        <v>-61.8</v>
      </c>
      <c r="E74" s="102">
        <v>-74.8</v>
      </c>
    </row>
    <row r="75" spans="1:5" ht="12.75">
      <c r="A75" s="102" t="s">
        <v>269</v>
      </c>
      <c r="B75" s="103" t="s">
        <v>193</v>
      </c>
      <c r="C75" s="102">
        <v>249.5</v>
      </c>
      <c r="D75" s="102">
        <v>249.5</v>
      </c>
      <c r="E75" s="102">
        <v>249.5</v>
      </c>
    </row>
    <row r="76" spans="1:5" ht="12.75">
      <c r="A76" s="102" t="s">
        <v>270</v>
      </c>
      <c r="B76" s="103">
        <v>250</v>
      </c>
      <c r="C76" s="102">
        <v>92</v>
      </c>
      <c r="D76" s="102">
        <v>80</v>
      </c>
      <c r="E76" s="102">
        <v>80</v>
      </c>
    </row>
    <row r="77" spans="1:5" ht="12.75">
      <c r="A77" s="102" t="s">
        <v>271</v>
      </c>
      <c r="B77" s="103" t="s">
        <v>202</v>
      </c>
      <c r="C77" s="102">
        <v>-176</v>
      </c>
      <c r="D77" s="102">
        <v>-176</v>
      </c>
      <c r="E77" s="102">
        <v>-176</v>
      </c>
    </row>
    <row r="78" spans="1:5" ht="12.75">
      <c r="A78" s="102" t="s">
        <v>272</v>
      </c>
      <c r="B78" s="103">
        <v>630</v>
      </c>
      <c r="C78" s="102">
        <v>-168</v>
      </c>
      <c r="D78" s="102">
        <v>-168</v>
      </c>
      <c r="E78" s="102">
        <v>-168</v>
      </c>
    </row>
    <row r="79" spans="1:5" ht="12.75">
      <c r="A79" s="102" t="s">
        <v>273</v>
      </c>
      <c r="B79" s="103" t="s">
        <v>193</v>
      </c>
      <c r="C79" s="102">
        <v>380</v>
      </c>
      <c r="D79" s="102">
        <v>380</v>
      </c>
      <c r="E79" s="102">
        <v>380</v>
      </c>
    </row>
    <row r="80" spans="1:5" ht="12.75">
      <c r="A80" s="102" t="s">
        <v>274</v>
      </c>
      <c r="B80" s="103" t="s">
        <v>196</v>
      </c>
      <c r="C80" s="102">
        <v>1028</v>
      </c>
      <c r="D80" s="102">
        <v>1028</v>
      </c>
      <c r="E80" s="102">
        <v>1028</v>
      </c>
    </row>
    <row r="81" spans="1:5" ht="12.75">
      <c r="A81" s="102" t="s">
        <v>275</v>
      </c>
      <c r="B81" s="103" t="s">
        <v>196</v>
      </c>
      <c r="C81" s="102">
        <v>838</v>
      </c>
      <c r="D81" s="102">
        <v>838</v>
      </c>
      <c r="E81" s="102">
        <v>838</v>
      </c>
    </row>
    <row r="82" spans="1:5" ht="12.75">
      <c r="A82" s="102" t="s">
        <v>276</v>
      </c>
      <c r="B82" s="103">
        <v>400</v>
      </c>
      <c r="C82" s="102">
        <v>-285.7</v>
      </c>
      <c r="D82" s="102">
        <v>-349.2</v>
      </c>
      <c r="E82" s="102">
        <v>-349.2</v>
      </c>
    </row>
    <row r="83" spans="1:5" ht="12.75">
      <c r="A83" s="102" t="s">
        <v>277</v>
      </c>
      <c r="B83" s="103">
        <v>400</v>
      </c>
      <c r="C83" s="102">
        <v>21.5</v>
      </c>
      <c r="D83" s="102">
        <v>21.5</v>
      </c>
      <c r="E83" s="102">
        <v>21.5</v>
      </c>
    </row>
    <row r="84" spans="1:5" ht="12.75">
      <c r="A84" s="102" t="s">
        <v>278</v>
      </c>
      <c r="B84" s="103">
        <v>400</v>
      </c>
      <c r="C84" s="102">
        <v>-321</v>
      </c>
      <c r="D84" s="102">
        <v>-346</v>
      </c>
      <c r="E84" s="102">
        <v>-338</v>
      </c>
    </row>
    <row r="85" spans="1:5" ht="12.75">
      <c r="A85" s="102" t="s">
        <v>279</v>
      </c>
      <c r="B85" s="103" t="s">
        <v>202</v>
      </c>
      <c r="C85" s="102">
        <v>-176.5</v>
      </c>
      <c r="D85" s="102">
        <v>-176.5</v>
      </c>
      <c r="E85" s="102">
        <v>-176.5</v>
      </c>
    </row>
    <row r="86" spans="1:5" ht="12.75">
      <c r="A86" s="102" t="s">
        <v>280</v>
      </c>
      <c r="B86" s="103">
        <v>400</v>
      </c>
      <c r="C86" s="102">
        <v>250</v>
      </c>
      <c r="D86" s="102">
        <v>250</v>
      </c>
      <c r="E86" s="102">
        <v>250</v>
      </c>
    </row>
    <row r="87" spans="1:5" ht="12.75">
      <c r="A87" s="102" t="s">
        <v>281</v>
      </c>
      <c r="B87" s="103">
        <v>400</v>
      </c>
      <c r="C87" s="102">
        <v>-49</v>
      </c>
      <c r="D87" s="102">
        <v>-178</v>
      </c>
      <c r="E87" s="102">
        <v>-178</v>
      </c>
    </row>
    <row r="88" spans="1:5" ht="12.75">
      <c r="A88" s="102" t="s">
        <v>282</v>
      </c>
      <c r="B88" s="103">
        <v>250</v>
      </c>
      <c r="C88" s="102">
        <v>142</v>
      </c>
      <c r="D88" s="102">
        <v>140</v>
      </c>
      <c r="E88" s="102">
        <v>140</v>
      </c>
    </row>
    <row r="89" spans="1:5" ht="12.75">
      <c r="A89" s="102" t="s">
        <v>283</v>
      </c>
      <c r="B89" s="103">
        <v>250</v>
      </c>
      <c r="C89" s="102">
        <v>-289</v>
      </c>
      <c r="D89" s="102">
        <v>-371</v>
      </c>
      <c r="E89" s="102">
        <v>-311</v>
      </c>
    </row>
    <row r="90" spans="1:5" ht="12.75">
      <c r="A90" s="102" t="s">
        <v>284</v>
      </c>
      <c r="B90" s="103" t="s">
        <v>202</v>
      </c>
      <c r="C90" s="102">
        <v>-155</v>
      </c>
      <c r="D90" s="102">
        <f>-165-30</f>
        <v>-195</v>
      </c>
      <c r="E90" s="102">
        <v>-195</v>
      </c>
    </row>
    <row r="91" spans="1:5" ht="12.75">
      <c r="A91" s="102" t="s">
        <v>285</v>
      </c>
      <c r="B91" s="103">
        <v>400</v>
      </c>
      <c r="C91" s="102">
        <v>-239</v>
      </c>
      <c r="D91" s="102">
        <v>-257.6</v>
      </c>
      <c r="E91" s="102">
        <v>-257.6</v>
      </c>
    </row>
    <row r="92" spans="1:5" ht="12.75">
      <c r="A92" s="102" t="s">
        <v>286</v>
      </c>
      <c r="B92" s="103" t="s">
        <v>193</v>
      </c>
      <c r="C92" s="102">
        <v>754</v>
      </c>
      <c r="D92" s="102">
        <v>754</v>
      </c>
      <c r="E92" s="102">
        <v>754</v>
      </c>
    </row>
    <row r="93" spans="1:5" ht="12.75">
      <c r="A93" s="102" t="s">
        <v>287</v>
      </c>
      <c r="B93" s="103">
        <v>250</v>
      </c>
      <c r="C93" s="102">
        <v>-70.5</v>
      </c>
      <c r="D93" s="102">
        <v>-98.5</v>
      </c>
      <c r="E93" s="102">
        <v>-98.5</v>
      </c>
    </row>
    <row r="94" spans="1:5" ht="12.75">
      <c r="A94" s="102" t="s">
        <v>288</v>
      </c>
      <c r="B94" s="103">
        <v>250</v>
      </c>
      <c r="C94" s="102">
        <v>53</v>
      </c>
      <c r="D94" s="102">
        <v>48</v>
      </c>
      <c r="E94" s="102">
        <v>48</v>
      </c>
    </row>
    <row r="95" spans="1:5" ht="12.75">
      <c r="A95" s="102" t="s">
        <v>289</v>
      </c>
      <c r="B95" s="103">
        <v>100</v>
      </c>
      <c r="C95" s="102">
        <v>37</v>
      </c>
      <c r="D95" s="102">
        <v>7</v>
      </c>
      <c r="E95" s="102">
        <v>7</v>
      </c>
    </row>
    <row r="96" spans="1:5" ht="12.75">
      <c r="A96" s="102" t="s">
        <v>290</v>
      </c>
      <c r="B96" s="103">
        <v>100</v>
      </c>
      <c r="C96" s="102">
        <v>10</v>
      </c>
      <c r="D96" s="102">
        <v>10</v>
      </c>
      <c r="E96" s="102">
        <v>10</v>
      </c>
    </row>
    <row r="97" spans="1:5" ht="12.75">
      <c r="A97" s="102" t="s">
        <v>291</v>
      </c>
      <c r="B97" s="103">
        <v>250</v>
      </c>
      <c r="C97" s="102">
        <v>144.8</v>
      </c>
      <c r="D97" s="102">
        <v>121.8</v>
      </c>
      <c r="E97" s="102">
        <v>121.8</v>
      </c>
    </row>
    <row r="98" spans="1:5" ht="12.75">
      <c r="A98" s="102" t="s">
        <v>292</v>
      </c>
      <c r="B98" s="103">
        <v>160</v>
      </c>
      <c r="C98" s="102">
        <v>69.2</v>
      </c>
      <c r="D98" s="102">
        <v>89.2</v>
      </c>
      <c r="E98" s="102">
        <v>89.2</v>
      </c>
    </row>
    <row r="99" spans="1:5" ht="12.75">
      <c r="A99" s="102" t="s">
        <v>293</v>
      </c>
      <c r="B99" s="103">
        <v>250</v>
      </c>
      <c r="C99" s="102">
        <v>21.5</v>
      </c>
      <c r="D99" s="102">
        <v>-3.5</v>
      </c>
      <c r="E99" s="102">
        <v>-3.5</v>
      </c>
    </row>
    <row r="100" spans="1:5" ht="12.75">
      <c r="A100" s="102" t="s">
        <v>294</v>
      </c>
      <c r="B100" s="103" t="s">
        <v>193</v>
      </c>
      <c r="C100" s="102">
        <v>141.3</v>
      </c>
      <c r="D100" s="102">
        <v>141.3</v>
      </c>
      <c r="E100" s="102">
        <v>141.3</v>
      </c>
    </row>
    <row r="101" spans="1:5" ht="12.75">
      <c r="A101" s="102" t="s">
        <v>295</v>
      </c>
      <c r="B101" s="103" t="s">
        <v>193</v>
      </c>
      <c r="C101" s="102">
        <v>681.1</v>
      </c>
      <c r="D101" s="102">
        <v>681.1</v>
      </c>
      <c r="E101" s="102">
        <v>681.1</v>
      </c>
    </row>
    <row r="102" spans="1:5" ht="12.75">
      <c r="A102" s="102" t="s">
        <v>296</v>
      </c>
      <c r="B102" s="103" t="s">
        <v>193</v>
      </c>
      <c r="C102" s="102">
        <v>655</v>
      </c>
      <c r="D102" s="102">
        <v>655</v>
      </c>
      <c r="E102" s="102">
        <v>655</v>
      </c>
    </row>
    <row r="103" spans="1:5" ht="12.75">
      <c r="A103" s="102" t="s">
        <v>297</v>
      </c>
      <c r="B103" s="103" t="s">
        <v>202</v>
      </c>
      <c r="C103" s="102">
        <v>320</v>
      </c>
      <c r="D103" s="102">
        <v>58</v>
      </c>
      <c r="E103" s="102">
        <v>58</v>
      </c>
    </row>
    <row r="104" spans="1:5" ht="12.75">
      <c r="A104" s="102" t="s">
        <v>298</v>
      </c>
      <c r="B104" s="103">
        <v>400</v>
      </c>
      <c r="C104" s="102">
        <v>-40</v>
      </c>
      <c r="D104" s="102">
        <v>-40</v>
      </c>
      <c r="E104" s="102">
        <v>-40</v>
      </c>
    </row>
    <row r="105" spans="1:5" ht="12.75">
      <c r="A105" s="102" t="s">
        <v>299</v>
      </c>
      <c r="B105" s="103">
        <v>250</v>
      </c>
      <c r="C105" s="102">
        <v>-31.52</v>
      </c>
      <c r="D105" s="102">
        <v>-31.52</v>
      </c>
      <c r="E105" s="102">
        <v>-31.52</v>
      </c>
    </row>
    <row r="106" spans="1:5" ht="12.75">
      <c r="A106" s="102" t="s">
        <v>300</v>
      </c>
      <c r="B106" s="103">
        <v>250</v>
      </c>
      <c r="C106" s="102">
        <v>-68</v>
      </c>
      <c r="D106" s="102">
        <v>-68</v>
      </c>
      <c r="E106" s="102">
        <v>-68</v>
      </c>
    </row>
    <row r="107" spans="1:5" ht="12.75">
      <c r="A107" s="102" t="s">
        <v>301</v>
      </c>
      <c r="B107" s="103">
        <v>400</v>
      </c>
      <c r="C107" s="102">
        <v>-361</v>
      </c>
      <c r="D107" s="102">
        <v>-361</v>
      </c>
      <c r="E107" s="102">
        <v>-361</v>
      </c>
    </row>
    <row r="108" spans="1:5" ht="12.75">
      <c r="A108" s="102" t="s">
        <v>302</v>
      </c>
      <c r="B108" s="103">
        <v>250</v>
      </c>
      <c r="C108" s="102">
        <v>59.9</v>
      </c>
      <c r="D108" s="102">
        <v>44.9</v>
      </c>
      <c r="E108" s="102">
        <v>44.9</v>
      </c>
    </row>
    <row r="109" spans="1:5" ht="12.75">
      <c r="A109" s="102" t="s">
        <v>303</v>
      </c>
      <c r="B109" s="103">
        <v>630</v>
      </c>
      <c r="C109" s="102">
        <v>190</v>
      </c>
      <c r="D109" s="102">
        <v>190</v>
      </c>
      <c r="E109" s="102">
        <v>190</v>
      </c>
    </row>
    <row r="110" spans="1:5" ht="12.75">
      <c r="A110" s="102" t="s">
        <v>304</v>
      </c>
      <c r="B110" s="103">
        <v>630</v>
      </c>
      <c r="C110" s="102">
        <v>190</v>
      </c>
      <c r="D110" s="102">
        <v>190</v>
      </c>
      <c r="E110" s="102">
        <v>190</v>
      </c>
    </row>
    <row r="111" spans="1:5" ht="12.75">
      <c r="A111" s="102" t="s">
        <v>305</v>
      </c>
      <c r="B111" s="103">
        <v>160</v>
      </c>
      <c r="C111" s="102">
        <v>5</v>
      </c>
      <c r="D111" s="102">
        <v>4</v>
      </c>
      <c r="E111" s="102">
        <v>4</v>
      </c>
    </row>
    <row r="112" spans="1:5" ht="12.75">
      <c r="A112" s="102" t="s">
        <v>306</v>
      </c>
      <c r="B112" s="103" t="s">
        <v>193</v>
      </c>
      <c r="C112" s="102">
        <v>800</v>
      </c>
      <c r="D112" s="102">
        <v>800</v>
      </c>
      <c r="E112" s="102">
        <v>800</v>
      </c>
    </row>
    <row r="113" spans="1:5" ht="12.75">
      <c r="A113" s="102" t="s">
        <v>307</v>
      </c>
      <c r="B113" s="103">
        <v>160</v>
      </c>
      <c r="C113" s="102">
        <v>79</v>
      </c>
      <c r="D113" s="102">
        <v>42</v>
      </c>
      <c r="E113" s="102">
        <v>42</v>
      </c>
    </row>
    <row r="114" spans="1:5" ht="12.75">
      <c r="A114" s="102" t="s">
        <v>308</v>
      </c>
      <c r="B114" s="103">
        <v>160</v>
      </c>
      <c r="C114" s="102">
        <v>70</v>
      </c>
      <c r="D114" s="102">
        <v>70</v>
      </c>
      <c r="E114" s="102">
        <v>70</v>
      </c>
    </row>
    <row r="115" spans="1:5" ht="12.75">
      <c r="A115" s="102" t="s">
        <v>309</v>
      </c>
      <c r="B115" s="103">
        <v>400</v>
      </c>
      <c r="C115" s="102">
        <v>-78.5</v>
      </c>
      <c r="D115" s="102">
        <v>-78.5</v>
      </c>
      <c r="E115" s="102">
        <v>-78.5</v>
      </c>
    </row>
    <row r="116" spans="1:5" ht="12.75">
      <c r="A116" s="102" t="s">
        <v>310</v>
      </c>
      <c r="B116" s="103" t="s">
        <v>202</v>
      </c>
      <c r="C116" s="102">
        <v>-71</v>
      </c>
      <c r="D116" s="102">
        <v>-96</v>
      </c>
      <c r="E116" s="102">
        <v>-96</v>
      </c>
    </row>
    <row r="117" spans="1:5" ht="12.75">
      <c r="A117" s="102" t="s">
        <v>311</v>
      </c>
      <c r="B117" s="108">
        <v>250</v>
      </c>
      <c r="C117" s="102">
        <v>-129.2</v>
      </c>
      <c r="D117" s="102">
        <v>-129.2</v>
      </c>
      <c r="E117" s="102">
        <v>-129.2</v>
      </c>
    </row>
    <row r="118" spans="1:5" ht="12.75">
      <c r="A118" s="102" t="s">
        <v>312</v>
      </c>
      <c r="B118" s="103">
        <v>630</v>
      </c>
      <c r="C118" s="106">
        <v>-817.55</v>
      </c>
      <c r="D118" s="106">
        <f>-817.55</f>
        <v>-817.55</v>
      </c>
      <c r="E118" s="106">
        <f>D118</f>
        <v>-817.55</v>
      </c>
    </row>
    <row r="119" spans="1:5" ht="12.75">
      <c r="A119" s="102" t="s">
        <v>313</v>
      </c>
      <c r="B119" s="103">
        <v>250</v>
      </c>
      <c r="C119" s="102">
        <v>-302.1</v>
      </c>
      <c r="D119" s="102">
        <v>-302.1</v>
      </c>
      <c r="E119" s="102">
        <v>-302.1</v>
      </c>
    </row>
    <row r="120" spans="1:5" ht="12.75">
      <c r="A120" s="102" t="s">
        <v>314</v>
      </c>
      <c r="B120" s="103">
        <v>160</v>
      </c>
      <c r="C120" s="102">
        <v>-95.7</v>
      </c>
      <c r="D120" s="102">
        <v>-95.7</v>
      </c>
      <c r="E120" s="102">
        <v>-95.7</v>
      </c>
    </row>
    <row r="121" spans="1:5" ht="12.75">
      <c r="A121" s="102" t="s">
        <v>315</v>
      </c>
      <c r="B121" s="103">
        <v>400</v>
      </c>
      <c r="C121" s="102">
        <v>60</v>
      </c>
      <c r="D121" s="102">
        <v>60</v>
      </c>
      <c r="E121" s="102">
        <v>60</v>
      </c>
    </row>
    <row r="122" spans="1:5" ht="12.75">
      <c r="A122" s="102" t="s">
        <v>316</v>
      </c>
      <c r="B122" s="103">
        <v>400</v>
      </c>
      <c r="C122" s="102">
        <v>60</v>
      </c>
      <c r="D122" s="102">
        <v>60</v>
      </c>
      <c r="E122" s="102">
        <v>60</v>
      </c>
    </row>
    <row r="123" spans="1:5" ht="12.75">
      <c r="A123" s="102" t="s">
        <v>317</v>
      </c>
      <c r="B123" s="103">
        <v>400</v>
      </c>
      <c r="C123" s="102">
        <v>-160</v>
      </c>
      <c r="D123" s="102">
        <v>-190</v>
      </c>
      <c r="E123" s="102">
        <v>-190</v>
      </c>
    </row>
    <row r="124" spans="1:5" ht="12.75">
      <c r="A124" s="102" t="s">
        <v>318</v>
      </c>
      <c r="B124" s="103">
        <v>630</v>
      </c>
      <c r="C124" s="102">
        <v>-76</v>
      </c>
      <c r="D124" s="102">
        <f>-76-40</f>
        <v>-116</v>
      </c>
      <c r="E124" s="102">
        <v>-86</v>
      </c>
    </row>
    <row r="125" spans="1:5" ht="12.75">
      <c r="A125" s="102" t="s">
        <v>319</v>
      </c>
      <c r="B125" s="103">
        <v>400</v>
      </c>
      <c r="C125" s="102">
        <v>-55.4</v>
      </c>
      <c r="D125" s="102">
        <v>-55.4</v>
      </c>
      <c r="E125" s="102">
        <v>-55.4</v>
      </c>
    </row>
    <row r="126" spans="1:5" ht="12.75">
      <c r="A126" s="102" t="s">
        <v>320</v>
      </c>
      <c r="B126" s="103">
        <v>250</v>
      </c>
      <c r="C126" s="102">
        <v>-123</v>
      </c>
      <c r="D126" s="102">
        <v>-123</v>
      </c>
      <c r="E126" s="102">
        <v>-123</v>
      </c>
    </row>
    <row r="127" spans="1:5" ht="12.75">
      <c r="A127" s="102" t="s">
        <v>321</v>
      </c>
      <c r="B127" s="103">
        <v>160</v>
      </c>
      <c r="C127" s="102">
        <v>-31</v>
      </c>
      <c r="D127" s="102">
        <v>-46</v>
      </c>
      <c r="E127" s="102">
        <v>-46</v>
      </c>
    </row>
    <row r="128" spans="1:5" ht="12.75">
      <c r="A128" s="102" t="s">
        <v>322</v>
      </c>
      <c r="B128" s="103">
        <v>400</v>
      </c>
      <c r="C128" s="102">
        <v>-60</v>
      </c>
      <c r="D128" s="102">
        <v>-60</v>
      </c>
      <c r="E128" s="102">
        <v>-60</v>
      </c>
    </row>
    <row r="129" spans="1:5" ht="12.75">
      <c r="A129" s="102" t="s">
        <v>323</v>
      </c>
      <c r="B129" s="103">
        <v>400</v>
      </c>
      <c r="C129" s="102">
        <v>47</v>
      </c>
      <c r="D129" s="102">
        <v>72</v>
      </c>
      <c r="E129" s="102">
        <v>-278</v>
      </c>
    </row>
    <row r="130" spans="1:5" ht="12.75">
      <c r="A130" s="102" t="s">
        <v>293</v>
      </c>
      <c r="B130" s="103">
        <v>160</v>
      </c>
      <c r="C130" s="102">
        <v>31</v>
      </c>
      <c r="D130" s="102">
        <v>31</v>
      </c>
      <c r="E130" s="102">
        <v>31</v>
      </c>
    </row>
    <row r="131" spans="1:5" ht="12.75">
      <c r="A131" s="102" t="s">
        <v>324</v>
      </c>
      <c r="B131" s="103">
        <v>400</v>
      </c>
      <c r="C131" s="102">
        <v>-283.4</v>
      </c>
      <c r="D131" s="102">
        <v>-283.4</v>
      </c>
      <c r="E131" s="102">
        <v>-283.4</v>
      </c>
    </row>
    <row r="132" spans="1:5" ht="12.75">
      <c r="A132" s="102" t="s">
        <v>325</v>
      </c>
      <c r="B132" s="103">
        <v>250</v>
      </c>
      <c r="C132" s="102">
        <v>-153</v>
      </c>
      <c r="D132" s="102">
        <v>-153</v>
      </c>
      <c r="E132" s="102">
        <v>-153</v>
      </c>
    </row>
    <row r="133" spans="1:5" ht="12.75">
      <c r="A133" s="102" t="s">
        <v>326</v>
      </c>
      <c r="B133" s="103">
        <v>400</v>
      </c>
      <c r="C133" s="102">
        <v>-167</v>
      </c>
      <c r="D133" s="102">
        <v>-167</v>
      </c>
      <c r="E133" s="102">
        <v>-167</v>
      </c>
    </row>
    <row r="134" spans="1:5" ht="12.75">
      <c r="A134" s="102" t="s">
        <v>327</v>
      </c>
      <c r="B134" s="103">
        <v>250</v>
      </c>
      <c r="C134" s="102">
        <v>102</v>
      </c>
      <c r="D134" s="102">
        <v>102</v>
      </c>
      <c r="E134" s="102">
        <v>57</v>
      </c>
    </row>
    <row r="135" spans="1:5" ht="12.75">
      <c r="A135" s="102" t="s">
        <v>328</v>
      </c>
      <c r="B135" s="103">
        <v>400</v>
      </c>
      <c r="C135" s="102">
        <v>78</v>
      </c>
      <c r="D135" s="102">
        <v>78</v>
      </c>
      <c r="E135" s="102">
        <v>78</v>
      </c>
    </row>
    <row r="136" spans="1:5" ht="12.75">
      <c r="A136" s="102" t="s">
        <v>329</v>
      </c>
      <c r="B136" s="103">
        <v>400</v>
      </c>
      <c r="C136" s="102">
        <v>135</v>
      </c>
      <c r="D136" s="102">
        <v>135</v>
      </c>
      <c r="E136" s="102">
        <v>135</v>
      </c>
    </row>
    <row r="137" spans="1:5" ht="12.75">
      <c r="A137" s="102" t="s">
        <v>330</v>
      </c>
      <c r="B137" s="103">
        <v>400</v>
      </c>
      <c r="C137" s="102">
        <v>135</v>
      </c>
      <c r="D137" s="102">
        <v>135</v>
      </c>
      <c r="E137" s="102">
        <v>135</v>
      </c>
    </row>
    <row r="138" spans="1:5" ht="12.75">
      <c r="A138" s="102" t="s">
        <v>331</v>
      </c>
      <c r="B138" s="103">
        <v>400</v>
      </c>
      <c r="C138" s="102">
        <v>-40</v>
      </c>
      <c r="D138" s="102">
        <v>-40</v>
      </c>
      <c r="E138" s="102">
        <v>-40</v>
      </c>
    </row>
    <row r="139" spans="1:5" ht="12.75">
      <c r="A139" s="102" t="s">
        <v>332</v>
      </c>
      <c r="B139" s="103">
        <v>630</v>
      </c>
      <c r="C139" s="102">
        <v>20</v>
      </c>
      <c r="D139" s="102">
        <v>20</v>
      </c>
      <c r="E139" s="102">
        <v>20</v>
      </c>
    </row>
    <row r="140" spans="1:5" ht="12.75">
      <c r="A140" s="102" t="s">
        <v>333</v>
      </c>
      <c r="B140" s="103">
        <v>160</v>
      </c>
      <c r="C140" s="102">
        <v>44</v>
      </c>
      <c r="D140" s="102">
        <v>44</v>
      </c>
      <c r="E140" s="102">
        <v>44</v>
      </c>
    </row>
    <row r="141" spans="1:5" ht="12.75">
      <c r="A141" s="102" t="s">
        <v>334</v>
      </c>
      <c r="B141" s="103">
        <v>630</v>
      </c>
      <c r="C141" s="102">
        <v>-176</v>
      </c>
      <c r="D141" s="102">
        <v>-176</v>
      </c>
      <c r="E141" s="102">
        <v>-176</v>
      </c>
    </row>
    <row r="142" spans="1:5" ht="12.75">
      <c r="A142" s="102" t="s">
        <v>335</v>
      </c>
      <c r="B142" s="103">
        <v>250</v>
      </c>
      <c r="C142" s="102">
        <v>-101.5</v>
      </c>
      <c r="D142" s="102">
        <v>101.5</v>
      </c>
      <c r="E142" s="102">
        <v>101.5</v>
      </c>
    </row>
    <row r="143" spans="1:5" ht="12.75">
      <c r="A143" s="102" t="s">
        <v>336</v>
      </c>
      <c r="B143" s="108">
        <v>630</v>
      </c>
      <c r="C143" s="102">
        <v>90</v>
      </c>
      <c r="D143" s="102">
        <v>90</v>
      </c>
      <c r="E143" s="102">
        <v>90</v>
      </c>
    </row>
    <row r="144" spans="1:5" ht="12.75">
      <c r="A144" s="102" t="s">
        <v>337</v>
      </c>
      <c r="B144" s="103">
        <v>250</v>
      </c>
      <c r="C144" s="102">
        <v>-98</v>
      </c>
      <c r="D144" s="102">
        <v>-98</v>
      </c>
      <c r="E144" s="102">
        <v>-98</v>
      </c>
    </row>
    <row r="145" spans="1:5" ht="12.75">
      <c r="A145" s="102" t="s">
        <v>338</v>
      </c>
      <c r="B145" s="103">
        <v>63</v>
      </c>
      <c r="C145" s="102">
        <v>9.5</v>
      </c>
      <c r="D145" s="102">
        <v>9.5</v>
      </c>
      <c r="E145" s="102">
        <v>9.5</v>
      </c>
    </row>
    <row r="146" spans="1:5" ht="12.75">
      <c r="A146" s="102" t="s">
        <v>339</v>
      </c>
      <c r="B146" s="103">
        <v>250</v>
      </c>
      <c r="C146" s="102">
        <v>-38</v>
      </c>
      <c r="D146" s="102">
        <v>-38</v>
      </c>
      <c r="E146" s="102">
        <v>-38</v>
      </c>
    </row>
    <row r="147" spans="1:5" ht="12.75">
      <c r="A147" s="102" t="s">
        <v>340</v>
      </c>
      <c r="B147" s="103">
        <v>250</v>
      </c>
      <c r="C147" s="102">
        <v>91</v>
      </c>
      <c r="D147" s="102">
        <v>91</v>
      </c>
      <c r="E147" s="102">
        <v>91</v>
      </c>
    </row>
    <row r="148" spans="1:5" ht="12.75">
      <c r="A148" s="102" t="s">
        <v>341</v>
      </c>
      <c r="B148" s="103">
        <v>250</v>
      </c>
      <c r="C148" s="102">
        <v>-35.7</v>
      </c>
      <c r="D148" s="102">
        <v>-35.7</v>
      </c>
      <c r="E148" s="102">
        <v>-35.7</v>
      </c>
    </row>
    <row r="149" spans="1:5" ht="12.75">
      <c r="A149" s="102" t="s">
        <v>342</v>
      </c>
      <c r="B149" s="103">
        <v>160</v>
      </c>
      <c r="C149" s="102">
        <v>62</v>
      </c>
      <c r="D149" s="102">
        <v>62</v>
      </c>
      <c r="E149" s="102">
        <v>62</v>
      </c>
    </row>
    <row r="150" spans="1:5" ht="12.75">
      <c r="A150" s="102" t="s">
        <v>343</v>
      </c>
      <c r="B150" s="103">
        <v>250</v>
      </c>
      <c r="C150" s="102">
        <v>82</v>
      </c>
      <c r="D150" s="102">
        <v>82</v>
      </c>
      <c r="E150" s="102">
        <v>82</v>
      </c>
    </row>
    <row r="151" spans="1:5" ht="12.75">
      <c r="A151" s="102" t="s">
        <v>344</v>
      </c>
      <c r="B151" s="103" t="s">
        <v>196</v>
      </c>
      <c r="C151" s="102">
        <v>709</v>
      </c>
      <c r="D151" s="102">
        <v>709</v>
      </c>
      <c r="E151" s="102">
        <v>709</v>
      </c>
    </row>
    <row r="152" spans="1:5" ht="12.75">
      <c r="A152" s="102" t="s">
        <v>345</v>
      </c>
      <c r="B152" s="103" t="s">
        <v>193</v>
      </c>
      <c r="C152" s="102">
        <v>270</v>
      </c>
      <c r="D152" s="102">
        <v>270</v>
      </c>
      <c r="E152" s="102">
        <v>270</v>
      </c>
    </row>
    <row r="153" spans="1:5" ht="12.75">
      <c r="A153" s="102" t="s">
        <v>346</v>
      </c>
      <c r="B153" s="103">
        <v>630</v>
      </c>
      <c r="C153" s="102">
        <v>-388.6</v>
      </c>
      <c r="D153" s="102">
        <v>-398.6</v>
      </c>
      <c r="E153" s="102">
        <v>-398.6</v>
      </c>
    </row>
    <row r="154" spans="1:5" ht="12.75">
      <c r="A154" s="102" t="s">
        <v>347</v>
      </c>
      <c r="B154" s="103">
        <v>400</v>
      </c>
      <c r="C154" s="102">
        <v>60</v>
      </c>
      <c r="D154" s="102">
        <v>60</v>
      </c>
      <c r="E154" s="102">
        <v>45</v>
      </c>
    </row>
    <row r="155" spans="1:5" ht="12.75">
      <c r="A155" s="102" t="s">
        <v>348</v>
      </c>
      <c r="B155" s="103" t="s">
        <v>202</v>
      </c>
      <c r="C155" s="102">
        <v>-721.5</v>
      </c>
      <c r="D155" s="102">
        <v>-721.5</v>
      </c>
      <c r="E155" s="102">
        <v>-721.5</v>
      </c>
    </row>
    <row r="156" spans="1:5" ht="12.75">
      <c r="A156" s="102" t="s">
        <v>349</v>
      </c>
      <c r="B156" s="103">
        <v>250</v>
      </c>
      <c r="C156" s="102">
        <v>67</v>
      </c>
      <c r="D156" s="102">
        <v>67</v>
      </c>
      <c r="E156" s="102">
        <v>67</v>
      </c>
    </row>
    <row r="157" spans="1:5" ht="12.75">
      <c r="A157" s="102" t="s">
        <v>350</v>
      </c>
      <c r="B157" s="103">
        <v>400</v>
      </c>
      <c r="C157" s="102">
        <v>11.6</v>
      </c>
      <c r="D157" s="102">
        <v>11.6</v>
      </c>
      <c r="E157" s="102">
        <v>11.6</v>
      </c>
    </row>
    <row r="158" spans="1:5" ht="12.75">
      <c r="A158" s="102" t="s">
        <v>351</v>
      </c>
      <c r="B158" s="103">
        <v>250</v>
      </c>
      <c r="C158" s="102">
        <v>123.5</v>
      </c>
      <c r="D158" s="102">
        <v>83.5</v>
      </c>
      <c r="E158" s="102">
        <v>83.5</v>
      </c>
    </row>
    <row r="159" spans="1:5" ht="12.75">
      <c r="A159" s="102" t="s">
        <v>352</v>
      </c>
      <c r="B159" s="103">
        <v>250</v>
      </c>
      <c r="C159" s="102">
        <v>67</v>
      </c>
      <c r="D159" s="102">
        <v>-8</v>
      </c>
      <c r="E159" s="102">
        <v>-8</v>
      </c>
    </row>
    <row r="160" spans="1:5" ht="12.75">
      <c r="A160" s="102" t="s">
        <v>353</v>
      </c>
      <c r="B160" s="103">
        <v>250</v>
      </c>
      <c r="C160" s="102">
        <v>-63</v>
      </c>
      <c r="D160" s="102">
        <v>-63</v>
      </c>
      <c r="E160" s="102">
        <v>-63</v>
      </c>
    </row>
    <row r="161" spans="1:5" ht="12.75">
      <c r="A161" s="102" t="s">
        <v>252</v>
      </c>
      <c r="B161" s="103">
        <v>160</v>
      </c>
      <c r="C161" s="102">
        <v>137</v>
      </c>
      <c r="D161" s="102">
        <v>137</v>
      </c>
      <c r="E161" s="102">
        <v>137</v>
      </c>
    </row>
    <row r="162" spans="1:5" ht="12.75">
      <c r="A162" s="102" t="s">
        <v>253</v>
      </c>
      <c r="B162" s="103">
        <v>250</v>
      </c>
      <c r="C162" s="102">
        <v>102</v>
      </c>
      <c r="D162" s="102">
        <v>102</v>
      </c>
      <c r="E162" s="102">
        <v>62</v>
      </c>
    </row>
    <row r="163" spans="1:5" ht="12.75">
      <c r="A163" s="102" t="s">
        <v>354</v>
      </c>
      <c r="B163" s="103" t="s">
        <v>355</v>
      </c>
      <c r="C163" s="102">
        <v>-145</v>
      </c>
      <c r="D163" s="102">
        <v>-145</v>
      </c>
      <c r="E163" s="102">
        <v>-145</v>
      </c>
    </row>
    <row r="164" spans="1:5" ht="12.75">
      <c r="A164" s="102" t="s">
        <v>356</v>
      </c>
      <c r="B164" s="103">
        <v>400</v>
      </c>
      <c r="C164" s="102">
        <v>160</v>
      </c>
      <c r="D164" s="102">
        <v>160</v>
      </c>
      <c r="E164" s="102">
        <v>160</v>
      </c>
    </row>
    <row r="165" spans="1:5" ht="12.75">
      <c r="A165" s="102" t="s">
        <v>357</v>
      </c>
      <c r="B165" s="103">
        <v>400</v>
      </c>
      <c r="C165" s="102">
        <v>160</v>
      </c>
      <c r="D165" s="102">
        <v>160</v>
      </c>
      <c r="E165" s="102">
        <v>160</v>
      </c>
    </row>
  </sheetData>
  <sheetProtection/>
  <mergeCells count="6">
    <mergeCell ref="A1:E1"/>
    <mergeCell ref="A3:A4"/>
    <mergeCell ref="B3:B4"/>
    <mergeCell ref="C3:C4"/>
    <mergeCell ref="D3:D4"/>
    <mergeCell ref="E3:E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9"/>
  <sheetViews>
    <sheetView zoomScalePageLayoutView="0" workbookViewId="0" topLeftCell="A1">
      <selection activeCell="K20" sqref="K20"/>
    </sheetView>
  </sheetViews>
  <sheetFormatPr defaultColWidth="9.140625" defaultRowHeight="12.75" outlineLevelRow="1"/>
  <cols>
    <col min="5" max="5" width="12.8515625" style="0" customWidth="1"/>
    <col min="6" max="6" width="11.7109375" style="0" customWidth="1"/>
    <col min="7" max="7" width="9.140625" style="0" hidden="1" customWidth="1"/>
    <col min="8" max="8" width="14.140625" style="0" customWidth="1"/>
    <col min="9" max="10" width="9.140625" style="0" hidden="1" customWidth="1"/>
    <col min="11" max="11" width="10.421875" style="0" customWidth="1"/>
    <col min="12" max="12" width="14.140625" style="0" customWidth="1"/>
    <col min="13" max="13" width="12.421875" style="0" customWidth="1"/>
  </cols>
  <sheetData>
    <row r="1" spans="1:13" ht="38.25" customHeight="1">
      <c r="A1" s="239" t="s">
        <v>358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</row>
    <row r="2" spans="1:13" ht="12.75">
      <c r="A2" s="239" t="s">
        <v>359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</row>
    <row r="3" spans="1:13" ht="12.75">
      <c r="A3" s="241" t="s">
        <v>360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</row>
    <row r="4" spans="1:13" ht="12.75">
      <c r="A4" s="109"/>
      <c r="B4" s="109"/>
      <c r="C4" s="109"/>
      <c r="D4" s="109"/>
      <c r="E4" s="109"/>
      <c r="F4" s="109"/>
      <c r="G4" s="109"/>
      <c r="H4" s="110"/>
      <c r="I4" s="109"/>
      <c r="J4" s="109"/>
      <c r="K4" s="109"/>
      <c r="L4" s="109"/>
      <c r="M4" s="109"/>
    </row>
    <row r="5" spans="1:13" ht="12.75">
      <c r="A5" s="109"/>
      <c r="B5" s="109"/>
      <c r="C5" s="109"/>
      <c r="D5" s="109"/>
      <c r="E5" s="109"/>
      <c r="F5" s="109"/>
      <c r="G5" s="109"/>
      <c r="H5" s="110"/>
      <c r="I5" s="109"/>
      <c r="J5" s="109"/>
      <c r="K5" s="109"/>
      <c r="L5" s="109"/>
      <c r="M5" s="109"/>
    </row>
    <row r="6" spans="1:13" ht="12.75">
      <c r="A6" s="242" t="s">
        <v>154</v>
      </c>
      <c r="B6" s="235" t="s">
        <v>71</v>
      </c>
      <c r="C6" s="234"/>
      <c r="D6" s="244" t="s">
        <v>64</v>
      </c>
      <c r="E6" s="235" t="s">
        <v>79</v>
      </c>
      <c r="F6" s="235" t="s">
        <v>155</v>
      </c>
      <c r="G6" s="111"/>
      <c r="H6" s="245" t="s">
        <v>83</v>
      </c>
      <c r="I6" s="111"/>
      <c r="J6" s="111"/>
      <c r="K6" s="235" t="s">
        <v>80</v>
      </c>
      <c r="L6" s="235" t="s">
        <v>156</v>
      </c>
      <c r="M6" s="235" t="s">
        <v>361</v>
      </c>
    </row>
    <row r="7" spans="1:13" ht="36" customHeight="1">
      <c r="A7" s="243"/>
      <c r="B7" s="234"/>
      <c r="C7" s="234"/>
      <c r="D7" s="244"/>
      <c r="E7" s="234"/>
      <c r="F7" s="234"/>
      <c r="G7" s="111"/>
      <c r="H7" s="246"/>
      <c r="I7" s="111"/>
      <c r="J7" s="111"/>
      <c r="K7" s="234"/>
      <c r="L7" s="235"/>
      <c r="M7" s="235"/>
    </row>
    <row r="8" spans="1:13" ht="24" customHeight="1">
      <c r="A8" s="233">
        <v>1</v>
      </c>
      <c r="B8" s="234" t="s">
        <v>362</v>
      </c>
      <c r="C8" s="234"/>
      <c r="D8" s="112" t="s">
        <v>62</v>
      </c>
      <c r="E8" s="112">
        <v>0</v>
      </c>
      <c r="F8" s="112">
        <v>0</v>
      </c>
      <c r="G8" s="111"/>
      <c r="H8" s="113">
        <v>0</v>
      </c>
      <c r="I8" s="111"/>
      <c r="J8" s="111"/>
      <c r="K8" s="112">
        <v>0</v>
      </c>
      <c r="L8" s="235" t="s">
        <v>363</v>
      </c>
      <c r="M8" s="236">
        <v>42725</v>
      </c>
    </row>
    <row r="9" spans="1:13" ht="22.5" customHeight="1">
      <c r="A9" s="233"/>
      <c r="B9" s="234"/>
      <c r="C9" s="234"/>
      <c r="D9" s="112" t="s">
        <v>60</v>
      </c>
      <c r="E9" s="112">
        <v>6.3</v>
      </c>
      <c r="F9" s="114">
        <f>((28368/24/0.87)+(34272/24/0.87))/1000</f>
        <v>3</v>
      </c>
      <c r="G9" s="111"/>
      <c r="H9" s="115">
        <f>(0.022-0.007)+(0.1-0.05)+(0.04-0.04)+(0.03-0.015)</f>
        <v>0.08</v>
      </c>
      <c r="I9" s="111"/>
      <c r="J9" s="111"/>
      <c r="K9" s="116">
        <f>E9-F9-H9</f>
        <v>3.2199999999999998</v>
      </c>
      <c r="L9" s="235"/>
      <c r="M9" s="237"/>
    </row>
    <row r="10" spans="1:13" ht="24" customHeight="1">
      <c r="A10" s="233">
        <v>2</v>
      </c>
      <c r="B10" s="234" t="s">
        <v>364</v>
      </c>
      <c r="C10" s="234"/>
      <c r="D10" s="112" t="s">
        <v>62</v>
      </c>
      <c r="E10" s="112">
        <v>0</v>
      </c>
      <c r="F10" s="112">
        <v>0</v>
      </c>
      <c r="G10" s="111"/>
      <c r="H10" s="113">
        <v>0</v>
      </c>
      <c r="I10" s="111"/>
      <c r="J10" s="111"/>
      <c r="K10" s="112">
        <v>0</v>
      </c>
      <c r="L10" s="235" t="s">
        <v>363</v>
      </c>
      <c r="M10" s="236">
        <v>42725</v>
      </c>
    </row>
    <row r="11" spans="1:13" ht="22.5" customHeight="1">
      <c r="A11" s="233"/>
      <c r="B11" s="234"/>
      <c r="C11" s="234"/>
      <c r="D11" s="112" t="s">
        <v>60</v>
      </c>
      <c r="E11" s="112">
        <v>4</v>
      </c>
      <c r="F11" s="114">
        <f>((36600/24/0.87)+(35160/24/0.87))/1000</f>
        <v>3.436781609195402</v>
      </c>
      <c r="G11" s="111"/>
      <c r="H11" s="115">
        <f>0.084+0.115+(0.15-0.085)+0.079+(0.258-0.102)+(0.02-0.022)</f>
        <v>0.49700000000000005</v>
      </c>
      <c r="I11" s="117"/>
      <c r="J11" s="117"/>
      <c r="K11" s="116">
        <f>E11-F11-H11</f>
        <v>0.06621839080459796</v>
      </c>
      <c r="L11" s="235"/>
      <c r="M11" s="237"/>
    </row>
    <row r="12" spans="1:13" ht="22.5" customHeight="1">
      <c r="A12" s="233">
        <v>3</v>
      </c>
      <c r="B12" s="238" t="s">
        <v>365</v>
      </c>
      <c r="C12" s="238"/>
      <c r="D12" s="118" t="s">
        <v>62</v>
      </c>
      <c r="E12" s="118">
        <v>0</v>
      </c>
      <c r="F12" s="118">
        <v>0</v>
      </c>
      <c r="G12" s="119"/>
      <c r="H12" s="118">
        <v>0</v>
      </c>
      <c r="I12" s="119"/>
      <c r="J12" s="119"/>
      <c r="K12" s="118">
        <v>0</v>
      </c>
      <c r="L12" s="235" t="s">
        <v>363</v>
      </c>
      <c r="M12" s="236">
        <v>42725</v>
      </c>
    </row>
    <row r="13" spans="1:13" ht="25.5" customHeight="1">
      <c r="A13" s="233"/>
      <c r="B13" s="238"/>
      <c r="C13" s="238"/>
      <c r="D13" s="118" t="s">
        <v>60</v>
      </c>
      <c r="E13" s="118">
        <v>4</v>
      </c>
      <c r="F13" s="120">
        <f>((37248/24/0.87)+(24768/24/0.87))/1000</f>
        <v>2.9701149425287356</v>
      </c>
      <c r="G13" s="119"/>
      <c r="H13" s="115">
        <f>(0.083-0.043)+(0.1935-0.04)+(0.177-0.2615)+0.165+0.071</f>
        <v>0.34500000000000003</v>
      </c>
      <c r="I13" s="117"/>
      <c r="J13" s="117"/>
      <c r="K13" s="116">
        <f>E13-F13-H13</f>
        <v>0.6848850574712644</v>
      </c>
      <c r="L13" s="235"/>
      <c r="M13" s="237"/>
    </row>
    <row r="14" spans="1:13" ht="27" customHeight="1">
      <c r="A14" s="233">
        <v>4</v>
      </c>
      <c r="B14" s="234" t="s">
        <v>366</v>
      </c>
      <c r="C14" s="234"/>
      <c r="D14" s="112" t="s">
        <v>62</v>
      </c>
      <c r="E14" s="112">
        <v>0</v>
      </c>
      <c r="F14" s="112">
        <v>0</v>
      </c>
      <c r="G14" s="111"/>
      <c r="H14" s="113">
        <v>0</v>
      </c>
      <c r="I14" s="111"/>
      <c r="J14" s="111"/>
      <c r="K14" s="112">
        <v>0</v>
      </c>
      <c r="L14" s="235" t="s">
        <v>363</v>
      </c>
      <c r="M14" s="236">
        <v>42725</v>
      </c>
    </row>
    <row r="15" spans="1:13" ht="25.5" customHeight="1">
      <c r="A15" s="233"/>
      <c r="B15" s="234"/>
      <c r="C15" s="234"/>
      <c r="D15" s="112" t="s">
        <v>60</v>
      </c>
      <c r="E15" s="112">
        <v>6.3</v>
      </c>
      <c r="F15" s="114">
        <f>((49920/24/0.87)+(44520/24/0.87))/1000</f>
        <v>4.522988505747127</v>
      </c>
      <c r="G15" s="111"/>
      <c r="H15" s="115">
        <f>(0.064-0.027)+0.064+(0.147-0.104)+(0.165-0.13)+(0.224-0.035)</f>
        <v>0.368</v>
      </c>
      <c r="I15" s="117"/>
      <c r="J15" s="117"/>
      <c r="K15" s="116">
        <f>E15-F15-H15</f>
        <v>1.4090114942528733</v>
      </c>
      <c r="L15" s="235"/>
      <c r="M15" s="237"/>
    </row>
    <row r="16" spans="1:14" ht="157.5" hidden="1" outlineLevel="1">
      <c r="A16" s="121"/>
      <c r="B16" s="121"/>
      <c r="C16" s="121"/>
      <c r="D16" s="121"/>
      <c r="E16" s="121" t="s">
        <v>367</v>
      </c>
      <c r="F16" s="121" t="s">
        <v>368</v>
      </c>
      <c r="G16" s="121"/>
      <c r="H16" s="121" t="s">
        <v>369</v>
      </c>
      <c r="I16" s="121"/>
      <c r="J16" s="121"/>
      <c r="K16" s="121"/>
      <c r="L16" s="121"/>
      <c r="M16" s="121"/>
      <c r="N16" s="122"/>
    </row>
    <row r="17" spans="1:14" ht="12.75" collapsed="1">
      <c r="A17" s="122"/>
      <c r="B17" s="122"/>
      <c r="C17" s="122"/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</row>
    <row r="18" spans="1:14" ht="12.75">
      <c r="A18" s="122"/>
      <c r="B18" s="122"/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</row>
    <row r="19" spans="1:14" ht="12.75">
      <c r="A19" s="122"/>
      <c r="B19" s="122"/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</row>
    <row r="20" spans="1:14" ht="12.75">
      <c r="A20" s="122"/>
      <c r="B20" s="122"/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</row>
    <row r="21" spans="1:14" ht="12.75">
      <c r="A21" s="122"/>
      <c r="B21" s="122"/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</row>
    <row r="22" spans="1:14" ht="12.75">
      <c r="A22" s="122"/>
      <c r="B22" s="122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</row>
    <row r="23" spans="1:14" ht="12.75">
      <c r="A23" s="122"/>
      <c r="B23" s="122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</row>
    <row r="24" spans="1:14" ht="12.75">
      <c r="A24" s="122"/>
      <c r="B24" s="122"/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</row>
    <row r="25" spans="1:14" ht="12.75">
      <c r="A25" s="122"/>
      <c r="B25" s="122"/>
      <c r="C25" s="122"/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</row>
    <row r="26" spans="1:14" ht="12.75">
      <c r="A26" s="122"/>
      <c r="B26" s="122"/>
      <c r="C26" s="122"/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2"/>
    </row>
    <row r="27" spans="1:14" ht="12.75">
      <c r="A27" s="122"/>
      <c r="B27" s="122"/>
      <c r="C27" s="122"/>
      <c r="D27" s="122"/>
      <c r="E27" s="122"/>
      <c r="F27" s="122"/>
      <c r="G27" s="122"/>
      <c r="H27" s="122"/>
      <c r="I27" s="122"/>
      <c r="J27" s="122"/>
      <c r="K27" s="122"/>
      <c r="L27" s="122"/>
      <c r="M27" s="122"/>
      <c r="N27" s="122"/>
    </row>
    <row r="28" spans="1:14" ht="12.75">
      <c r="A28" s="122"/>
      <c r="B28" s="122"/>
      <c r="C28" s="122"/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122"/>
    </row>
    <row r="29" spans="1:14" ht="12.75">
      <c r="A29" s="122"/>
      <c r="B29" s="122"/>
      <c r="C29" s="122"/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22"/>
    </row>
  </sheetData>
  <sheetProtection/>
  <mergeCells count="28">
    <mergeCell ref="A1:M1"/>
    <mergeCell ref="A2:M2"/>
    <mergeCell ref="A3:M3"/>
    <mergeCell ref="A6:A7"/>
    <mergeCell ref="B6:C7"/>
    <mergeCell ref="D6:D7"/>
    <mergeCell ref="E6:E7"/>
    <mergeCell ref="F6:F7"/>
    <mergeCell ref="H6:H7"/>
    <mergeCell ref="K6:K7"/>
    <mergeCell ref="L12:L13"/>
    <mergeCell ref="M12:M13"/>
    <mergeCell ref="L6:L7"/>
    <mergeCell ref="M6:M7"/>
    <mergeCell ref="A8:A9"/>
    <mergeCell ref="B8:C9"/>
    <mergeCell ref="L8:L9"/>
    <mergeCell ref="M8:M9"/>
    <mergeCell ref="A14:A15"/>
    <mergeCell ref="B14:C15"/>
    <mergeCell ref="L14:L15"/>
    <mergeCell ref="M14:M15"/>
    <mergeCell ref="A10:A11"/>
    <mergeCell ref="B10:C11"/>
    <mergeCell ref="L10:L11"/>
    <mergeCell ref="M10:M11"/>
    <mergeCell ref="A12:A13"/>
    <mergeCell ref="B12:C13"/>
  </mergeCells>
  <printOptions/>
  <pageMargins left="0.7" right="0.7" top="0.75" bottom="0.75" header="0.3" footer="0.3"/>
  <pageSetup horizontalDpi="1200" verticalDpi="1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28"/>
  <sheetViews>
    <sheetView zoomScalePageLayoutView="0" workbookViewId="0" topLeftCell="A1">
      <selection activeCell="M7" sqref="M7"/>
    </sheetView>
  </sheetViews>
  <sheetFormatPr defaultColWidth="9.140625" defaultRowHeight="12.75" outlineLevelRow="1"/>
  <cols>
    <col min="1" max="1" width="11.8515625" style="0" customWidth="1"/>
    <col min="2" max="2" width="18.28125" style="0" customWidth="1"/>
    <col min="3" max="3" width="12.8515625" style="0" customWidth="1"/>
    <col min="4" max="4" width="16.140625" style="0" customWidth="1"/>
    <col min="5" max="5" width="15.421875" style="0" customWidth="1"/>
    <col min="6" max="6" width="20.00390625" style="0" customWidth="1"/>
    <col min="7" max="7" width="21.8515625" style="0" customWidth="1"/>
    <col min="8" max="8" width="16.28125" style="0" customWidth="1"/>
    <col min="9" max="9" width="13.28125" style="0" customWidth="1"/>
    <col min="10" max="10" width="9.140625" style="0" customWidth="1"/>
    <col min="11" max="11" width="12.28125" style="0" customWidth="1"/>
    <col min="12" max="12" width="12.8515625" style="0" customWidth="1"/>
    <col min="13" max="13" width="14.140625" style="0" customWidth="1"/>
    <col min="14" max="14" width="12.421875" style="0" customWidth="1"/>
  </cols>
  <sheetData>
    <row r="1" spans="1:14" ht="24" customHeight="1">
      <c r="A1" s="239" t="s">
        <v>372</v>
      </c>
      <c r="B1" s="239"/>
      <c r="C1" s="239"/>
      <c r="D1" s="239"/>
      <c r="E1" s="239"/>
      <c r="F1" s="239"/>
      <c r="G1" s="239"/>
      <c r="H1" s="239"/>
      <c r="I1" s="239"/>
      <c r="J1" s="239"/>
      <c r="K1" s="134"/>
      <c r="L1" s="134"/>
      <c r="M1" s="134"/>
      <c r="N1" s="134"/>
    </row>
    <row r="2" spans="1:14" ht="24.75" customHeight="1">
      <c r="A2" s="239" t="s">
        <v>359</v>
      </c>
      <c r="B2" s="239"/>
      <c r="C2" s="239"/>
      <c r="D2" s="239"/>
      <c r="E2" s="239"/>
      <c r="F2" s="239"/>
      <c r="G2" s="239"/>
      <c r="H2" s="239"/>
      <c r="I2" s="239"/>
      <c r="J2" s="239"/>
      <c r="K2" s="133"/>
      <c r="L2" s="133"/>
      <c r="M2" s="133"/>
      <c r="N2" s="133"/>
    </row>
    <row r="3" spans="1:14" ht="24.75" customHeight="1">
      <c r="A3" s="241" t="s">
        <v>360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</row>
    <row r="4" spans="1:14" ht="24.75" customHeight="1" thickBot="1">
      <c r="A4" s="123"/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</row>
    <row r="5" spans="1:14" ht="24.75" customHeight="1">
      <c r="A5" s="257" t="s">
        <v>154</v>
      </c>
      <c r="B5" s="259" t="s">
        <v>71</v>
      </c>
      <c r="C5" s="259" t="s">
        <v>64</v>
      </c>
      <c r="D5" s="124" t="s">
        <v>373</v>
      </c>
      <c r="E5" s="259" t="s">
        <v>89</v>
      </c>
      <c r="F5" s="125" t="s">
        <v>374</v>
      </c>
      <c r="G5" s="259" t="s">
        <v>375</v>
      </c>
      <c r="H5" s="125" t="s">
        <v>376</v>
      </c>
      <c r="I5" s="259" t="s">
        <v>87</v>
      </c>
      <c r="J5" s="259" t="s">
        <v>377</v>
      </c>
      <c r="K5" s="122"/>
      <c r="L5" s="109"/>
      <c r="M5" s="109"/>
      <c r="N5" s="109"/>
    </row>
    <row r="6" spans="1:14" ht="24.75" customHeight="1" thickBot="1">
      <c r="A6" s="258"/>
      <c r="B6" s="260"/>
      <c r="C6" s="260"/>
      <c r="D6" s="126" t="s">
        <v>378</v>
      </c>
      <c r="E6" s="260"/>
      <c r="F6" s="127" t="s">
        <v>379</v>
      </c>
      <c r="G6" s="260"/>
      <c r="H6" s="127" t="s">
        <v>380</v>
      </c>
      <c r="I6" s="260"/>
      <c r="J6" s="260"/>
      <c r="K6" s="122"/>
      <c r="L6" s="109"/>
      <c r="M6" s="109"/>
      <c r="N6" s="109"/>
    </row>
    <row r="7" spans="1:11" ht="24.75" customHeight="1" thickBot="1">
      <c r="A7" s="247">
        <v>1</v>
      </c>
      <c r="B7" s="249" t="s">
        <v>381</v>
      </c>
      <c r="C7" s="128" t="s">
        <v>60</v>
      </c>
      <c r="D7" s="128">
        <v>0</v>
      </c>
      <c r="E7" s="128">
        <v>0</v>
      </c>
      <c r="F7" s="128">
        <v>0</v>
      </c>
      <c r="G7" s="128">
        <f>D7-E7-F7</f>
        <v>0</v>
      </c>
      <c r="H7" s="251" t="s">
        <v>363</v>
      </c>
      <c r="I7" s="253">
        <v>40533</v>
      </c>
      <c r="J7" s="247" t="s">
        <v>382</v>
      </c>
      <c r="K7" s="122"/>
    </row>
    <row r="8" spans="1:11" ht="24.75" customHeight="1" thickBot="1">
      <c r="A8" s="248"/>
      <c r="B8" s="250"/>
      <c r="C8" s="128" t="s">
        <v>59</v>
      </c>
      <c r="D8" s="128">
        <v>0.25</v>
      </c>
      <c r="E8" s="128">
        <v>0.155</v>
      </c>
      <c r="F8" s="128">
        <f>0.004+0.022+0.06+0.05</f>
        <v>0.136</v>
      </c>
      <c r="G8" s="128">
        <f>D8-E8-F8</f>
        <v>-0.04100000000000001</v>
      </c>
      <c r="H8" s="252"/>
      <c r="I8" s="254"/>
      <c r="J8" s="248"/>
      <c r="K8" s="122"/>
    </row>
    <row r="9" spans="1:11" ht="24.75" customHeight="1" thickBot="1">
      <c r="A9" s="247">
        <v>2</v>
      </c>
      <c r="B9" s="249" t="s">
        <v>383</v>
      </c>
      <c r="C9" s="128" t="s">
        <v>60</v>
      </c>
      <c r="D9" s="128">
        <v>0</v>
      </c>
      <c r="E9" s="128">
        <v>0</v>
      </c>
      <c r="F9" s="128">
        <v>0</v>
      </c>
      <c r="G9" s="128">
        <f aca="true" t="shared" si="0" ref="G9:G73">D9-E9-F9</f>
        <v>0</v>
      </c>
      <c r="H9" s="251" t="s">
        <v>363</v>
      </c>
      <c r="I9" s="253">
        <v>40533</v>
      </c>
      <c r="J9" s="247" t="s">
        <v>382</v>
      </c>
      <c r="K9" s="122"/>
    </row>
    <row r="10" spans="1:11" ht="24.75" customHeight="1" thickBot="1">
      <c r="A10" s="248"/>
      <c r="B10" s="250"/>
      <c r="C10" s="128" t="s">
        <v>59</v>
      </c>
      <c r="D10" s="128">
        <v>0.63</v>
      </c>
      <c r="E10" s="128">
        <v>0.317</v>
      </c>
      <c r="F10" s="128">
        <v>0</v>
      </c>
      <c r="G10" s="128">
        <f t="shared" si="0"/>
        <v>0.313</v>
      </c>
      <c r="H10" s="252"/>
      <c r="I10" s="254"/>
      <c r="J10" s="248"/>
      <c r="K10" s="122"/>
    </row>
    <row r="11" spans="1:11" ht="24.75" customHeight="1" thickBot="1">
      <c r="A11" s="247">
        <v>3</v>
      </c>
      <c r="B11" s="249" t="s">
        <v>384</v>
      </c>
      <c r="C11" s="128" t="s">
        <v>60</v>
      </c>
      <c r="D11" s="128">
        <v>0</v>
      </c>
      <c r="E11" s="128">
        <v>0</v>
      </c>
      <c r="F11" s="128">
        <v>0</v>
      </c>
      <c r="G11" s="128">
        <f t="shared" si="0"/>
        <v>0</v>
      </c>
      <c r="H11" s="251" t="s">
        <v>363</v>
      </c>
      <c r="I11" s="253">
        <v>40533</v>
      </c>
      <c r="J11" s="247" t="s">
        <v>382</v>
      </c>
      <c r="K11" s="122"/>
    </row>
    <row r="12" spans="1:11" ht="24.75" customHeight="1" thickBot="1">
      <c r="A12" s="248"/>
      <c r="B12" s="250"/>
      <c r="C12" s="128" t="s">
        <v>59</v>
      </c>
      <c r="D12" s="128">
        <v>0.4</v>
      </c>
      <c r="E12" s="128">
        <v>0.23</v>
      </c>
      <c r="F12" s="128">
        <f>0.006+0.015</f>
        <v>0.020999999999999998</v>
      </c>
      <c r="G12" s="128">
        <f t="shared" si="0"/>
        <v>0.14900000000000002</v>
      </c>
      <c r="H12" s="252"/>
      <c r="I12" s="254"/>
      <c r="J12" s="248"/>
      <c r="K12" s="122"/>
    </row>
    <row r="13" spans="1:11" ht="24.75" customHeight="1" thickBot="1">
      <c r="A13" s="247">
        <v>4</v>
      </c>
      <c r="B13" s="249" t="s">
        <v>385</v>
      </c>
      <c r="C13" s="128" t="s">
        <v>60</v>
      </c>
      <c r="D13" s="128">
        <v>0</v>
      </c>
      <c r="E13" s="128">
        <v>0</v>
      </c>
      <c r="F13" s="128">
        <v>0</v>
      </c>
      <c r="G13" s="128">
        <f t="shared" si="0"/>
        <v>0</v>
      </c>
      <c r="H13" s="251" t="s">
        <v>363</v>
      </c>
      <c r="I13" s="253">
        <v>40533</v>
      </c>
      <c r="J13" s="247" t="s">
        <v>382</v>
      </c>
      <c r="K13" s="122"/>
    </row>
    <row r="14" spans="1:11" ht="24.75" customHeight="1" thickBot="1">
      <c r="A14" s="248"/>
      <c r="B14" s="250"/>
      <c r="C14" s="128" t="s">
        <v>59</v>
      </c>
      <c r="D14" s="128">
        <v>0.4</v>
      </c>
      <c r="E14" s="128">
        <v>0.245</v>
      </c>
      <c r="F14" s="128">
        <v>0.09</v>
      </c>
      <c r="G14" s="128">
        <f t="shared" si="0"/>
        <v>0.06500000000000003</v>
      </c>
      <c r="H14" s="252"/>
      <c r="I14" s="254"/>
      <c r="J14" s="248"/>
      <c r="K14" s="122"/>
    </row>
    <row r="15" spans="1:11" ht="24.75" customHeight="1" thickBot="1">
      <c r="A15" s="247">
        <v>5</v>
      </c>
      <c r="B15" s="249" t="s">
        <v>386</v>
      </c>
      <c r="C15" s="128" t="s">
        <v>60</v>
      </c>
      <c r="D15" s="128">
        <v>0</v>
      </c>
      <c r="E15" s="128">
        <v>0</v>
      </c>
      <c r="F15" s="128">
        <v>0</v>
      </c>
      <c r="G15" s="128">
        <f t="shared" si="0"/>
        <v>0</v>
      </c>
      <c r="H15" s="251" t="s">
        <v>363</v>
      </c>
      <c r="I15" s="253">
        <v>40533</v>
      </c>
      <c r="J15" s="247" t="s">
        <v>382</v>
      </c>
      <c r="K15" s="122"/>
    </row>
    <row r="16" spans="1:10" ht="24.75" customHeight="1" thickBot="1">
      <c r="A16" s="248"/>
      <c r="B16" s="250"/>
      <c r="C16" s="128" t="s">
        <v>59</v>
      </c>
      <c r="D16" s="128">
        <v>0.4</v>
      </c>
      <c r="E16" s="128">
        <v>0.151</v>
      </c>
      <c r="F16" s="128">
        <v>0</v>
      </c>
      <c r="G16" s="128">
        <f t="shared" si="0"/>
        <v>0.24900000000000003</v>
      </c>
      <c r="H16" s="252"/>
      <c r="I16" s="254"/>
      <c r="J16" s="248"/>
    </row>
    <row r="17" spans="1:15" ht="24.75" customHeight="1" outlineLevel="1" thickBot="1">
      <c r="A17" s="247">
        <v>6</v>
      </c>
      <c r="B17" s="249" t="s">
        <v>387</v>
      </c>
      <c r="C17" s="128" t="s">
        <v>60</v>
      </c>
      <c r="D17" s="128">
        <v>0</v>
      </c>
      <c r="E17" s="128">
        <v>0</v>
      </c>
      <c r="F17" s="128">
        <v>0</v>
      </c>
      <c r="G17" s="128">
        <f t="shared" si="0"/>
        <v>0</v>
      </c>
      <c r="H17" s="251" t="s">
        <v>363</v>
      </c>
      <c r="I17" s="253">
        <v>40533</v>
      </c>
      <c r="J17" s="247" t="s">
        <v>382</v>
      </c>
      <c r="L17" s="121"/>
      <c r="M17" s="121"/>
      <c r="N17" s="121"/>
      <c r="O17" s="122"/>
    </row>
    <row r="18" spans="1:15" ht="24.75" customHeight="1" thickBot="1">
      <c r="A18" s="248"/>
      <c r="B18" s="250"/>
      <c r="C18" s="128" t="s">
        <v>59</v>
      </c>
      <c r="D18" s="128">
        <v>0.63</v>
      </c>
      <c r="E18" s="128">
        <v>0.093</v>
      </c>
      <c r="F18" s="128">
        <v>0</v>
      </c>
      <c r="G18" s="128">
        <f t="shared" si="0"/>
        <v>0.537</v>
      </c>
      <c r="H18" s="252"/>
      <c r="I18" s="254"/>
      <c r="J18" s="248"/>
      <c r="L18" s="122"/>
      <c r="M18" s="122"/>
      <c r="N18" s="122"/>
      <c r="O18" s="122"/>
    </row>
    <row r="19" spans="1:15" ht="24.75" customHeight="1" thickBot="1">
      <c r="A19" s="247">
        <v>7</v>
      </c>
      <c r="B19" s="249" t="s">
        <v>388</v>
      </c>
      <c r="C19" s="128" t="s">
        <v>60</v>
      </c>
      <c r="D19" s="128">
        <v>0</v>
      </c>
      <c r="E19" s="128">
        <v>0</v>
      </c>
      <c r="F19" s="128">
        <v>0</v>
      </c>
      <c r="G19" s="128">
        <f t="shared" si="0"/>
        <v>0</v>
      </c>
      <c r="H19" s="251" t="s">
        <v>363</v>
      </c>
      <c r="I19" s="253">
        <v>40533</v>
      </c>
      <c r="J19" s="247" t="s">
        <v>382</v>
      </c>
      <c r="L19" s="122"/>
      <c r="M19" s="122"/>
      <c r="N19" s="122"/>
      <c r="O19" s="122"/>
    </row>
    <row r="20" spans="1:15" ht="24.75" customHeight="1" thickBot="1">
      <c r="A20" s="248"/>
      <c r="B20" s="250"/>
      <c r="C20" s="128" t="s">
        <v>59</v>
      </c>
      <c r="D20" s="128">
        <v>0.25</v>
      </c>
      <c r="E20" s="128">
        <v>0.097</v>
      </c>
      <c r="F20" s="128">
        <f>0.005+0.02</f>
        <v>0.025</v>
      </c>
      <c r="G20" s="128">
        <f t="shared" si="0"/>
        <v>0.128</v>
      </c>
      <c r="H20" s="252"/>
      <c r="I20" s="254"/>
      <c r="J20" s="248"/>
      <c r="L20" s="122"/>
      <c r="M20" s="122"/>
      <c r="N20" s="122"/>
      <c r="O20" s="122"/>
    </row>
    <row r="21" spans="1:15" ht="24.75" customHeight="1" thickBot="1">
      <c r="A21" s="247">
        <v>8</v>
      </c>
      <c r="B21" s="249" t="s">
        <v>389</v>
      </c>
      <c r="C21" s="128" t="s">
        <v>60</v>
      </c>
      <c r="D21" s="128">
        <v>0</v>
      </c>
      <c r="E21" s="128">
        <v>0</v>
      </c>
      <c r="F21" s="128">
        <v>0</v>
      </c>
      <c r="G21" s="128">
        <f t="shared" si="0"/>
        <v>0</v>
      </c>
      <c r="H21" s="251" t="s">
        <v>363</v>
      </c>
      <c r="I21" s="253">
        <v>40533</v>
      </c>
      <c r="J21" s="247" t="s">
        <v>382</v>
      </c>
      <c r="L21" s="122"/>
      <c r="M21" s="122"/>
      <c r="N21" s="122"/>
      <c r="O21" s="122"/>
    </row>
    <row r="22" spans="1:15" ht="24.75" customHeight="1" thickBot="1">
      <c r="A22" s="248"/>
      <c r="B22" s="250"/>
      <c r="C22" s="128" t="s">
        <v>59</v>
      </c>
      <c r="D22" s="128">
        <v>0.25</v>
      </c>
      <c r="E22" s="128">
        <v>0.143</v>
      </c>
      <c r="F22" s="128">
        <v>0</v>
      </c>
      <c r="G22" s="128">
        <f t="shared" si="0"/>
        <v>0.10700000000000001</v>
      </c>
      <c r="H22" s="252"/>
      <c r="I22" s="254"/>
      <c r="J22" s="248"/>
      <c r="L22" s="122"/>
      <c r="M22" s="122"/>
      <c r="N22" s="122"/>
      <c r="O22" s="122"/>
    </row>
    <row r="23" spans="1:15" ht="24.75" customHeight="1" thickBot="1">
      <c r="A23" s="247">
        <v>9</v>
      </c>
      <c r="B23" s="249" t="s">
        <v>390</v>
      </c>
      <c r="C23" s="128" t="s">
        <v>60</v>
      </c>
      <c r="D23" s="128">
        <v>0</v>
      </c>
      <c r="E23" s="128">
        <v>0</v>
      </c>
      <c r="F23" s="128">
        <v>0</v>
      </c>
      <c r="G23" s="128">
        <f t="shared" si="0"/>
        <v>0</v>
      </c>
      <c r="H23" s="251" t="s">
        <v>363</v>
      </c>
      <c r="I23" s="253">
        <v>40533</v>
      </c>
      <c r="J23" s="247" t="s">
        <v>382</v>
      </c>
      <c r="L23" s="122"/>
      <c r="M23" s="122"/>
      <c r="N23" s="122"/>
      <c r="O23" s="122"/>
    </row>
    <row r="24" spans="1:15" ht="24.75" customHeight="1" thickBot="1">
      <c r="A24" s="248"/>
      <c r="B24" s="250"/>
      <c r="C24" s="128" t="s">
        <v>59</v>
      </c>
      <c r="D24" s="128">
        <v>0.63</v>
      </c>
      <c r="E24" s="128">
        <v>0.19</v>
      </c>
      <c r="F24" s="128">
        <v>0.008</v>
      </c>
      <c r="G24" s="128">
        <f t="shared" si="0"/>
        <v>0.432</v>
      </c>
      <c r="H24" s="252"/>
      <c r="I24" s="254"/>
      <c r="J24" s="248"/>
      <c r="L24" s="122"/>
      <c r="M24" s="122"/>
      <c r="N24" s="122"/>
      <c r="O24" s="122"/>
    </row>
    <row r="25" spans="1:15" ht="24.75" customHeight="1" thickBot="1">
      <c r="A25" s="247">
        <v>10</v>
      </c>
      <c r="B25" s="249" t="s">
        <v>391</v>
      </c>
      <c r="C25" s="128" t="s">
        <v>60</v>
      </c>
      <c r="D25" s="128">
        <v>0</v>
      </c>
      <c r="E25" s="128">
        <v>0</v>
      </c>
      <c r="F25" s="128">
        <v>0</v>
      </c>
      <c r="G25" s="128">
        <f t="shared" si="0"/>
        <v>0</v>
      </c>
      <c r="H25" s="251" t="s">
        <v>363</v>
      </c>
      <c r="I25" s="253">
        <v>40533</v>
      </c>
      <c r="J25" s="247" t="s">
        <v>382</v>
      </c>
      <c r="L25" s="122"/>
      <c r="M25" s="122"/>
      <c r="N25" s="122"/>
      <c r="O25" s="122"/>
    </row>
    <row r="26" spans="1:15" ht="24.75" customHeight="1" thickBot="1">
      <c r="A26" s="248"/>
      <c r="B26" s="250"/>
      <c r="C26" s="128" t="s">
        <v>59</v>
      </c>
      <c r="D26" s="128">
        <v>0.4</v>
      </c>
      <c r="E26" s="128">
        <v>0.204</v>
      </c>
      <c r="F26" s="128">
        <v>0</v>
      </c>
      <c r="G26" s="128">
        <f t="shared" si="0"/>
        <v>0.19600000000000004</v>
      </c>
      <c r="H26" s="252"/>
      <c r="I26" s="254"/>
      <c r="J26" s="248"/>
      <c r="L26" s="122"/>
      <c r="M26" s="122"/>
      <c r="N26" s="122"/>
      <c r="O26" s="122"/>
    </row>
    <row r="27" spans="1:15" ht="24.75" customHeight="1" thickBot="1">
      <c r="A27" s="247">
        <v>11</v>
      </c>
      <c r="B27" s="249" t="s">
        <v>392</v>
      </c>
      <c r="C27" s="128" t="s">
        <v>60</v>
      </c>
      <c r="D27" s="128">
        <v>0</v>
      </c>
      <c r="E27" s="128">
        <v>0</v>
      </c>
      <c r="F27" s="128">
        <v>0</v>
      </c>
      <c r="G27" s="128">
        <f t="shared" si="0"/>
        <v>0</v>
      </c>
      <c r="H27" s="251" t="s">
        <v>363</v>
      </c>
      <c r="I27" s="253">
        <v>40533</v>
      </c>
      <c r="J27" s="247" t="s">
        <v>382</v>
      </c>
      <c r="L27" s="122"/>
      <c r="M27" s="122"/>
      <c r="N27" s="122"/>
      <c r="O27" s="122"/>
    </row>
    <row r="28" spans="1:15" ht="24.75" customHeight="1" thickBot="1">
      <c r="A28" s="248"/>
      <c r="B28" s="250"/>
      <c r="C28" s="128" t="s">
        <v>59</v>
      </c>
      <c r="D28" s="128">
        <v>0.4</v>
      </c>
      <c r="E28" s="128">
        <v>0.217</v>
      </c>
      <c r="F28" s="128">
        <v>0</v>
      </c>
      <c r="G28" s="128">
        <f t="shared" si="0"/>
        <v>0.18300000000000002</v>
      </c>
      <c r="H28" s="252"/>
      <c r="I28" s="254"/>
      <c r="J28" s="248"/>
      <c r="L28" s="122"/>
      <c r="M28" s="122"/>
      <c r="N28" s="122"/>
      <c r="O28" s="122"/>
    </row>
    <row r="29" spans="1:15" ht="24.75" customHeight="1" thickBot="1">
      <c r="A29" s="247">
        <v>12</v>
      </c>
      <c r="B29" s="249" t="s">
        <v>393</v>
      </c>
      <c r="C29" s="128" t="s">
        <v>60</v>
      </c>
      <c r="D29" s="128">
        <v>0</v>
      </c>
      <c r="E29" s="128">
        <v>0</v>
      </c>
      <c r="F29" s="128">
        <v>0</v>
      </c>
      <c r="G29" s="128">
        <f t="shared" si="0"/>
        <v>0</v>
      </c>
      <c r="H29" s="251" t="s">
        <v>363</v>
      </c>
      <c r="I29" s="253">
        <v>40533</v>
      </c>
      <c r="J29" s="247" t="s">
        <v>382</v>
      </c>
      <c r="L29" s="122"/>
      <c r="M29" s="122"/>
      <c r="N29" s="122"/>
      <c r="O29" s="122"/>
    </row>
    <row r="30" spans="1:10" ht="24.75" customHeight="1" thickBot="1">
      <c r="A30" s="248"/>
      <c r="B30" s="250"/>
      <c r="C30" s="128" t="s">
        <v>59</v>
      </c>
      <c r="D30" s="128">
        <v>0.63</v>
      </c>
      <c r="E30" s="128">
        <v>0.267</v>
      </c>
      <c r="F30" s="128">
        <f>0.007+0.004</f>
        <v>0.011</v>
      </c>
      <c r="G30" s="128">
        <f t="shared" si="0"/>
        <v>0.352</v>
      </c>
      <c r="H30" s="252"/>
      <c r="I30" s="254"/>
      <c r="J30" s="248"/>
    </row>
    <row r="31" spans="1:10" ht="24.75" customHeight="1" thickBot="1">
      <c r="A31" s="247">
        <v>13</v>
      </c>
      <c r="B31" s="249" t="s">
        <v>394</v>
      </c>
      <c r="C31" s="128" t="s">
        <v>60</v>
      </c>
      <c r="D31" s="128">
        <v>0</v>
      </c>
      <c r="E31" s="128">
        <v>0</v>
      </c>
      <c r="F31" s="128">
        <v>0</v>
      </c>
      <c r="G31" s="128">
        <f t="shared" si="0"/>
        <v>0</v>
      </c>
      <c r="H31" s="251" t="s">
        <v>363</v>
      </c>
      <c r="I31" s="253">
        <v>40533</v>
      </c>
      <c r="J31" s="247" t="s">
        <v>382</v>
      </c>
    </row>
    <row r="32" spans="1:10" ht="24.75" customHeight="1" thickBot="1">
      <c r="A32" s="248"/>
      <c r="B32" s="250"/>
      <c r="C32" s="128" t="s">
        <v>395</v>
      </c>
      <c r="D32" s="128">
        <v>0.4</v>
      </c>
      <c r="E32" s="128">
        <v>0.164</v>
      </c>
      <c r="F32" s="128">
        <v>0</v>
      </c>
      <c r="G32" s="128">
        <f t="shared" si="0"/>
        <v>0.23600000000000002</v>
      </c>
      <c r="H32" s="252"/>
      <c r="I32" s="254"/>
      <c r="J32" s="248"/>
    </row>
    <row r="33" spans="1:10" ht="24.75" customHeight="1" thickBot="1">
      <c r="A33" s="247">
        <v>14</v>
      </c>
      <c r="B33" s="249" t="s">
        <v>396</v>
      </c>
      <c r="C33" s="128" t="s">
        <v>60</v>
      </c>
      <c r="D33" s="128">
        <v>0</v>
      </c>
      <c r="E33" s="128">
        <v>0</v>
      </c>
      <c r="F33" s="128">
        <v>0</v>
      </c>
      <c r="G33" s="128">
        <f t="shared" si="0"/>
        <v>0</v>
      </c>
      <c r="H33" s="251" t="s">
        <v>363</v>
      </c>
      <c r="I33" s="253">
        <v>40533</v>
      </c>
      <c r="J33" s="247" t="s">
        <v>382</v>
      </c>
    </row>
    <row r="34" spans="1:10" ht="24.75" customHeight="1" thickBot="1">
      <c r="A34" s="248"/>
      <c r="B34" s="250"/>
      <c r="C34" s="128" t="s">
        <v>59</v>
      </c>
      <c r="D34" s="128">
        <v>0.25</v>
      </c>
      <c r="E34" s="128">
        <v>0.14</v>
      </c>
      <c r="F34" s="128">
        <v>0</v>
      </c>
      <c r="G34" s="128">
        <f t="shared" si="0"/>
        <v>0.10999999999999999</v>
      </c>
      <c r="H34" s="252"/>
      <c r="I34" s="254"/>
      <c r="J34" s="248"/>
    </row>
    <row r="35" spans="1:10" ht="24.75" customHeight="1" thickBot="1">
      <c r="A35" s="247">
        <v>15</v>
      </c>
      <c r="B35" s="255" t="s">
        <v>397</v>
      </c>
      <c r="C35" s="128" t="s">
        <v>60</v>
      </c>
      <c r="D35" s="128">
        <v>0</v>
      </c>
      <c r="E35" s="128">
        <v>0</v>
      </c>
      <c r="F35" s="128">
        <v>0</v>
      </c>
      <c r="G35" s="128">
        <f t="shared" si="0"/>
        <v>0</v>
      </c>
      <c r="H35" s="251" t="s">
        <v>363</v>
      </c>
      <c r="I35" s="253">
        <v>40533</v>
      </c>
      <c r="J35" s="247" t="s">
        <v>382</v>
      </c>
    </row>
    <row r="36" spans="1:10" ht="24.75" customHeight="1" thickBot="1">
      <c r="A36" s="248"/>
      <c r="B36" s="256"/>
      <c r="C36" s="128" t="s">
        <v>59</v>
      </c>
      <c r="D36" s="128">
        <v>0.63</v>
      </c>
      <c r="E36" s="129">
        <v>0.14</v>
      </c>
      <c r="F36" s="128">
        <v>0.003</v>
      </c>
      <c r="G36" s="128">
        <f t="shared" si="0"/>
        <v>0.487</v>
      </c>
      <c r="H36" s="252"/>
      <c r="I36" s="254"/>
      <c r="J36" s="248"/>
    </row>
    <row r="37" spans="1:10" ht="24.75" customHeight="1" thickBot="1">
      <c r="A37" s="247">
        <v>16</v>
      </c>
      <c r="B37" s="249" t="s">
        <v>398</v>
      </c>
      <c r="C37" s="128" t="s">
        <v>60</v>
      </c>
      <c r="D37" s="128">
        <v>0</v>
      </c>
      <c r="E37" s="128">
        <v>0</v>
      </c>
      <c r="F37" s="128">
        <v>0</v>
      </c>
      <c r="G37" s="128">
        <f t="shared" si="0"/>
        <v>0</v>
      </c>
      <c r="H37" s="251" t="s">
        <v>363</v>
      </c>
      <c r="I37" s="253">
        <v>40533</v>
      </c>
      <c r="J37" s="247" t="s">
        <v>382</v>
      </c>
    </row>
    <row r="38" spans="1:10" ht="24.75" customHeight="1" thickBot="1">
      <c r="A38" s="248"/>
      <c r="B38" s="250"/>
      <c r="C38" s="128" t="s">
        <v>59</v>
      </c>
      <c r="D38" s="128">
        <v>0.63</v>
      </c>
      <c r="E38" s="128">
        <v>0.146</v>
      </c>
      <c r="F38" s="128">
        <v>0.035</v>
      </c>
      <c r="G38" s="128">
        <f t="shared" si="0"/>
        <v>0.44899999999999995</v>
      </c>
      <c r="H38" s="252"/>
      <c r="I38" s="254"/>
      <c r="J38" s="248"/>
    </row>
    <row r="39" spans="1:10" ht="24.75" customHeight="1" thickBot="1">
      <c r="A39" s="247">
        <v>17</v>
      </c>
      <c r="B39" s="249" t="s">
        <v>399</v>
      </c>
      <c r="C39" s="128" t="s">
        <v>60</v>
      </c>
      <c r="D39" s="128">
        <v>0</v>
      </c>
      <c r="E39" s="128">
        <v>0</v>
      </c>
      <c r="F39" s="128">
        <v>0</v>
      </c>
      <c r="G39" s="128">
        <f t="shared" si="0"/>
        <v>0</v>
      </c>
      <c r="H39" s="251" t="s">
        <v>363</v>
      </c>
      <c r="I39" s="253">
        <v>40533</v>
      </c>
      <c r="J39" s="247" t="s">
        <v>382</v>
      </c>
    </row>
    <row r="40" spans="1:10" ht="24.75" customHeight="1" thickBot="1">
      <c r="A40" s="248"/>
      <c r="B40" s="250"/>
      <c r="C40" s="128" t="s">
        <v>59</v>
      </c>
      <c r="D40" s="128">
        <v>0.25</v>
      </c>
      <c r="E40" s="128">
        <v>0.076</v>
      </c>
      <c r="F40" s="128">
        <v>0.007</v>
      </c>
      <c r="G40" s="128">
        <f t="shared" si="0"/>
        <v>0.16699999999999998</v>
      </c>
      <c r="H40" s="252"/>
      <c r="I40" s="254"/>
      <c r="J40" s="248"/>
    </row>
    <row r="41" spans="1:10" ht="24.75" customHeight="1" thickBot="1">
      <c r="A41" s="247">
        <v>18</v>
      </c>
      <c r="B41" s="249" t="s">
        <v>400</v>
      </c>
      <c r="C41" s="128" t="s">
        <v>60</v>
      </c>
      <c r="D41" s="128">
        <v>0</v>
      </c>
      <c r="E41" s="128">
        <v>0</v>
      </c>
      <c r="F41" s="128">
        <v>0</v>
      </c>
      <c r="G41" s="128">
        <f t="shared" si="0"/>
        <v>0</v>
      </c>
      <c r="H41" s="251" t="s">
        <v>363</v>
      </c>
      <c r="I41" s="253">
        <v>40533</v>
      </c>
      <c r="J41" s="247" t="s">
        <v>382</v>
      </c>
    </row>
    <row r="42" spans="1:10" ht="24.75" customHeight="1" thickBot="1">
      <c r="A42" s="248"/>
      <c r="B42" s="250"/>
      <c r="C42" s="128" t="s">
        <v>59</v>
      </c>
      <c r="D42" s="128">
        <v>0.63</v>
      </c>
      <c r="E42" s="128">
        <v>0.134</v>
      </c>
      <c r="F42" s="128">
        <f>0.05</f>
        <v>0.05</v>
      </c>
      <c r="G42" s="128">
        <f t="shared" si="0"/>
        <v>0.446</v>
      </c>
      <c r="H42" s="252"/>
      <c r="I42" s="254"/>
      <c r="J42" s="248"/>
    </row>
    <row r="43" spans="1:10" ht="24.75" customHeight="1" thickBot="1">
      <c r="A43" s="247">
        <v>19</v>
      </c>
      <c r="B43" s="249" t="s">
        <v>401</v>
      </c>
      <c r="C43" s="128" t="s">
        <v>60</v>
      </c>
      <c r="D43" s="128">
        <v>0</v>
      </c>
      <c r="E43" s="128">
        <v>0</v>
      </c>
      <c r="F43" s="128">
        <v>0</v>
      </c>
      <c r="G43" s="128">
        <f t="shared" si="0"/>
        <v>0</v>
      </c>
      <c r="H43" s="251" t="s">
        <v>363</v>
      </c>
      <c r="I43" s="253">
        <v>40533</v>
      </c>
      <c r="J43" s="247" t="s">
        <v>382</v>
      </c>
    </row>
    <row r="44" spans="1:10" ht="24.75" customHeight="1" thickBot="1">
      <c r="A44" s="248"/>
      <c r="B44" s="250"/>
      <c r="C44" s="128" t="s">
        <v>59</v>
      </c>
      <c r="D44" s="128">
        <v>0.4</v>
      </c>
      <c r="E44" s="128">
        <v>0.063</v>
      </c>
      <c r="F44" s="128">
        <v>0</v>
      </c>
      <c r="G44" s="128">
        <f t="shared" si="0"/>
        <v>0.337</v>
      </c>
      <c r="H44" s="252"/>
      <c r="I44" s="254"/>
      <c r="J44" s="248"/>
    </row>
    <row r="45" spans="1:10" ht="24.75" customHeight="1" thickBot="1">
      <c r="A45" s="247">
        <v>20</v>
      </c>
      <c r="B45" s="249" t="s">
        <v>402</v>
      </c>
      <c r="C45" s="128" t="s">
        <v>60</v>
      </c>
      <c r="D45" s="128">
        <v>0</v>
      </c>
      <c r="E45" s="128">
        <v>0</v>
      </c>
      <c r="F45" s="128">
        <v>0</v>
      </c>
      <c r="G45" s="128">
        <f t="shared" si="0"/>
        <v>0</v>
      </c>
      <c r="H45" s="251" t="s">
        <v>363</v>
      </c>
      <c r="I45" s="253">
        <v>40533</v>
      </c>
      <c r="J45" s="247" t="s">
        <v>382</v>
      </c>
    </row>
    <row r="46" spans="1:10" ht="24.75" customHeight="1" thickBot="1">
      <c r="A46" s="248"/>
      <c r="B46" s="250"/>
      <c r="C46" s="128" t="s">
        <v>59</v>
      </c>
      <c r="D46" s="128">
        <v>0.4</v>
      </c>
      <c r="E46" s="128">
        <v>0.091</v>
      </c>
      <c r="F46" s="128">
        <v>0.008</v>
      </c>
      <c r="G46" s="128">
        <f t="shared" si="0"/>
        <v>0.30100000000000005</v>
      </c>
      <c r="H46" s="252"/>
      <c r="I46" s="254"/>
      <c r="J46" s="248"/>
    </row>
    <row r="47" spans="1:10" ht="24.75" customHeight="1" thickBot="1">
      <c r="A47" s="247">
        <v>21</v>
      </c>
      <c r="B47" s="249" t="s">
        <v>403</v>
      </c>
      <c r="C47" s="128" t="s">
        <v>60</v>
      </c>
      <c r="D47" s="128">
        <v>0</v>
      </c>
      <c r="E47" s="128">
        <v>0</v>
      </c>
      <c r="F47" s="128">
        <v>0</v>
      </c>
      <c r="G47" s="128">
        <f t="shared" si="0"/>
        <v>0</v>
      </c>
      <c r="H47" s="251" t="s">
        <v>363</v>
      </c>
      <c r="I47" s="253">
        <v>40533</v>
      </c>
      <c r="J47" s="247" t="s">
        <v>382</v>
      </c>
    </row>
    <row r="48" spans="1:10" ht="24.75" customHeight="1" thickBot="1">
      <c r="A48" s="248"/>
      <c r="B48" s="250"/>
      <c r="C48" s="128" t="s">
        <v>59</v>
      </c>
      <c r="D48" s="128">
        <v>0.63</v>
      </c>
      <c r="E48" s="128">
        <v>0.32</v>
      </c>
      <c r="F48" s="128">
        <f>0.037+0.004+0.008+0.03+0.08</f>
        <v>0.15899999999999997</v>
      </c>
      <c r="G48" s="128">
        <f t="shared" si="0"/>
        <v>0.15100000000000002</v>
      </c>
      <c r="H48" s="252"/>
      <c r="I48" s="254"/>
      <c r="J48" s="248"/>
    </row>
    <row r="49" spans="1:10" ht="24.75" customHeight="1" thickBot="1">
      <c r="A49" s="247">
        <v>22</v>
      </c>
      <c r="B49" s="249" t="s">
        <v>404</v>
      </c>
      <c r="C49" s="128" t="s">
        <v>60</v>
      </c>
      <c r="D49" s="128">
        <v>0</v>
      </c>
      <c r="E49" s="128">
        <v>0</v>
      </c>
      <c r="F49" s="128">
        <v>0</v>
      </c>
      <c r="G49" s="128">
        <f t="shared" si="0"/>
        <v>0</v>
      </c>
      <c r="H49" s="251" t="s">
        <v>363</v>
      </c>
      <c r="I49" s="253">
        <v>40533</v>
      </c>
      <c r="J49" s="247" t="s">
        <v>382</v>
      </c>
    </row>
    <row r="50" spans="1:10" ht="24.75" customHeight="1" thickBot="1">
      <c r="A50" s="248"/>
      <c r="B50" s="250"/>
      <c r="C50" s="128" t="s">
        <v>59</v>
      </c>
      <c r="D50" s="128">
        <v>0.4</v>
      </c>
      <c r="E50" s="128">
        <v>0.255</v>
      </c>
      <c r="F50" s="128">
        <v>0</v>
      </c>
      <c r="G50" s="128">
        <f t="shared" si="0"/>
        <v>0.14500000000000002</v>
      </c>
      <c r="H50" s="252"/>
      <c r="I50" s="254"/>
      <c r="J50" s="248"/>
    </row>
    <row r="51" spans="1:10" ht="24.75" customHeight="1" thickBot="1">
      <c r="A51" s="247">
        <v>23</v>
      </c>
      <c r="B51" s="249" t="s">
        <v>405</v>
      </c>
      <c r="C51" s="128" t="s">
        <v>60</v>
      </c>
      <c r="D51" s="128">
        <v>0</v>
      </c>
      <c r="E51" s="128">
        <v>0</v>
      </c>
      <c r="F51" s="128">
        <v>0</v>
      </c>
      <c r="G51" s="128">
        <f t="shared" si="0"/>
        <v>0</v>
      </c>
      <c r="H51" s="251" t="s">
        <v>363</v>
      </c>
      <c r="I51" s="253">
        <v>40533</v>
      </c>
      <c r="J51" s="247" t="s">
        <v>382</v>
      </c>
    </row>
    <row r="52" spans="1:10" ht="24.75" customHeight="1" thickBot="1">
      <c r="A52" s="248"/>
      <c r="B52" s="250"/>
      <c r="C52" s="128" t="s">
        <v>59</v>
      </c>
      <c r="D52" s="128">
        <v>0.25</v>
      </c>
      <c r="E52" s="128">
        <v>0.065</v>
      </c>
      <c r="F52" s="128">
        <v>0</v>
      </c>
      <c r="G52" s="128">
        <f t="shared" si="0"/>
        <v>0.185</v>
      </c>
      <c r="H52" s="252"/>
      <c r="I52" s="254"/>
      <c r="J52" s="248"/>
    </row>
    <row r="53" spans="1:10" ht="24.75" customHeight="1" thickBot="1">
      <c r="A53" s="247">
        <v>24</v>
      </c>
      <c r="B53" s="249" t="s">
        <v>406</v>
      </c>
      <c r="C53" s="128" t="s">
        <v>60</v>
      </c>
      <c r="D53" s="128">
        <v>0</v>
      </c>
      <c r="E53" s="128">
        <v>0</v>
      </c>
      <c r="F53" s="128">
        <v>0</v>
      </c>
      <c r="G53" s="128">
        <f t="shared" si="0"/>
        <v>0</v>
      </c>
      <c r="H53" s="251" t="s">
        <v>363</v>
      </c>
      <c r="I53" s="253">
        <v>40533</v>
      </c>
      <c r="J53" s="247" t="s">
        <v>382</v>
      </c>
    </row>
    <row r="54" spans="1:10" ht="24.75" customHeight="1" thickBot="1">
      <c r="A54" s="248"/>
      <c r="B54" s="250"/>
      <c r="C54" s="128" t="s">
        <v>59</v>
      </c>
      <c r="D54" s="128">
        <v>0.63</v>
      </c>
      <c r="E54" s="128">
        <v>0.224</v>
      </c>
      <c r="F54" s="128">
        <f>0.005+0.007+0.105</f>
        <v>0.11699999999999999</v>
      </c>
      <c r="G54" s="128">
        <f t="shared" si="0"/>
        <v>0.28900000000000003</v>
      </c>
      <c r="H54" s="252"/>
      <c r="I54" s="254"/>
      <c r="J54" s="248"/>
    </row>
    <row r="55" spans="1:10" ht="24.75" customHeight="1" thickBot="1">
      <c r="A55" s="247">
        <v>25</v>
      </c>
      <c r="B55" s="249" t="s">
        <v>407</v>
      </c>
      <c r="C55" s="128" t="s">
        <v>60</v>
      </c>
      <c r="D55" s="128">
        <v>0</v>
      </c>
      <c r="E55" s="128">
        <v>0</v>
      </c>
      <c r="F55" s="128">
        <v>0</v>
      </c>
      <c r="G55" s="128">
        <f t="shared" si="0"/>
        <v>0</v>
      </c>
      <c r="H55" s="251" t="s">
        <v>363</v>
      </c>
      <c r="I55" s="253">
        <v>40533</v>
      </c>
      <c r="J55" s="247" t="s">
        <v>382</v>
      </c>
    </row>
    <row r="56" spans="1:10" ht="24.75" customHeight="1" thickBot="1">
      <c r="A56" s="248"/>
      <c r="B56" s="250"/>
      <c r="C56" s="128" t="s">
        <v>59</v>
      </c>
      <c r="D56" s="128">
        <v>0.63</v>
      </c>
      <c r="E56" s="128">
        <v>0.221</v>
      </c>
      <c r="F56" s="128">
        <v>0.03</v>
      </c>
      <c r="G56" s="128">
        <f t="shared" si="0"/>
        <v>0.379</v>
      </c>
      <c r="H56" s="252"/>
      <c r="I56" s="254"/>
      <c r="J56" s="248"/>
    </row>
    <row r="57" spans="1:10" ht="24.75" customHeight="1" thickBot="1">
      <c r="A57" s="247">
        <v>26</v>
      </c>
      <c r="B57" s="249" t="s">
        <v>408</v>
      </c>
      <c r="C57" s="128" t="s">
        <v>60</v>
      </c>
      <c r="D57" s="128">
        <v>0</v>
      </c>
      <c r="E57" s="128">
        <v>0</v>
      </c>
      <c r="F57" s="128">
        <v>0</v>
      </c>
      <c r="G57" s="128">
        <f t="shared" si="0"/>
        <v>0</v>
      </c>
      <c r="H57" s="251" t="s">
        <v>363</v>
      </c>
      <c r="I57" s="253">
        <v>40533</v>
      </c>
      <c r="J57" s="247" t="s">
        <v>382</v>
      </c>
    </row>
    <row r="58" spans="1:10" ht="24.75" customHeight="1" thickBot="1">
      <c r="A58" s="248"/>
      <c r="B58" s="250"/>
      <c r="C58" s="128" t="s">
        <v>59</v>
      </c>
      <c r="D58" s="128">
        <v>0.25</v>
      </c>
      <c r="E58" s="128">
        <v>0.093</v>
      </c>
      <c r="F58" s="128">
        <v>0.007</v>
      </c>
      <c r="G58" s="128">
        <f t="shared" si="0"/>
        <v>0.15</v>
      </c>
      <c r="H58" s="252"/>
      <c r="I58" s="254"/>
      <c r="J58" s="248"/>
    </row>
    <row r="59" spans="1:10" ht="24.75" customHeight="1" thickBot="1">
      <c r="A59" s="247">
        <v>27</v>
      </c>
      <c r="B59" s="249" t="s">
        <v>409</v>
      </c>
      <c r="C59" s="128" t="s">
        <v>60</v>
      </c>
      <c r="D59" s="128">
        <v>0</v>
      </c>
      <c r="E59" s="128">
        <v>0</v>
      </c>
      <c r="F59" s="128">
        <v>0</v>
      </c>
      <c r="G59" s="128">
        <f t="shared" si="0"/>
        <v>0</v>
      </c>
      <c r="H59" s="251" t="s">
        <v>363</v>
      </c>
      <c r="I59" s="253">
        <v>40533</v>
      </c>
      <c r="J59" s="247" t="s">
        <v>382</v>
      </c>
    </row>
    <row r="60" spans="1:10" ht="24.75" customHeight="1" thickBot="1">
      <c r="A60" s="248"/>
      <c r="B60" s="250"/>
      <c r="C60" s="128" t="s">
        <v>59</v>
      </c>
      <c r="D60" s="128">
        <v>0.4</v>
      </c>
      <c r="E60" s="128">
        <v>0.24</v>
      </c>
      <c r="F60" s="128">
        <f>0.02+0.015+0.015</f>
        <v>0.05</v>
      </c>
      <c r="G60" s="128">
        <f t="shared" si="0"/>
        <v>0.11000000000000003</v>
      </c>
      <c r="H60" s="252"/>
      <c r="I60" s="254"/>
      <c r="J60" s="248"/>
    </row>
    <row r="61" spans="1:10" ht="24.75" customHeight="1" thickBot="1">
      <c r="A61" s="247">
        <v>28</v>
      </c>
      <c r="B61" s="249" t="s">
        <v>410</v>
      </c>
      <c r="C61" s="128" t="s">
        <v>60</v>
      </c>
      <c r="D61" s="128">
        <v>0</v>
      </c>
      <c r="E61" s="128">
        <v>0</v>
      </c>
      <c r="F61" s="128">
        <v>0</v>
      </c>
      <c r="G61" s="128">
        <f t="shared" si="0"/>
        <v>0</v>
      </c>
      <c r="H61" s="251" t="s">
        <v>363</v>
      </c>
      <c r="I61" s="253">
        <v>40533</v>
      </c>
      <c r="J61" s="247" t="s">
        <v>382</v>
      </c>
    </row>
    <row r="62" spans="1:10" ht="24.75" customHeight="1" thickBot="1">
      <c r="A62" s="248"/>
      <c r="B62" s="250"/>
      <c r="C62" s="128" t="s">
        <v>59</v>
      </c>
      <c r="D62" s="128">
        <v>0.63</v>
      </c>
      <c r="E62" s="128">
        <v>0.539</v>
      </c>
      <c r="F62" s="128">
        <v>0.085</v>
      </c>
      <c r="G62" s="128">
        <f t="shared" si="0"/>
        <v>0.005999999999999964</v>
      </c>
      <c r="H62" s="252"/>
      <c r="I62" s="254"/>
      <c r="J62" s="248"/>
    </row>
    <row r="63" spans="1:10" ht="24.75" customHeight="1" thickBot="1">
      <c r="A63" s="247">
        <v>29</v>
      </c>
      <c r="B63" s="249" t="s">
        <v>411</v>
      </c>
      <c r="C63" s="128" t="s">
        <v>60</v>
      </c>
      <c r="D63" s="128">
        <v>0</v>
      </c>
      <c r="E63" s="128">
        <v>0</v>
      </c>
      <c r="F63" s="128">
        <v>0</v>
      </c>
      <c r="G63" s="128">
        <f t="shared" si="0"/>
        <v>0</v>
      </c>
      <c r="H63" s="251" t="s">
        <v>363</v>
      </c>
      <c r="I63" s="253">
        <v>40533</v>
      </c>
      <c r="J63" s="247" t="s">
        <v>382</v>
      </c>
    </row>
    <row r="64" spans="1:10" ht="24.75" customHeight="1" thickBot="1">
      <c r="A64" s="248"/>
      <c r="B64" s="250"/>
      <c r="C64" s="128" t="s">
        <v>59</v>
      </c>
      <c r="D64" s="128">
        <v>0.4</v>
      </c>
      <c r="E64" s="128">
        <v>0.216</v>
      </c>
      <c r="F64" s="128">
        <v>0</v>
      </c>
      <c r="G64" s="128">
        <f t="shared" si="0"/>
        <v>0.18400000000000002</v>
      </c>
      <c r="H64" s="252"/>
      <c r="I64" s="254"/>
      <c r="J64" s="248"/>
    </row>
    <row r="65" spans="1:10" ht="24.75" customHeight="1" thickBot="1">
      <c r="A65" s="247">
        <v>30</v>
      </c>
      <c r="B65" s="249" t="s">
        <v>412</v>
      </c>
      <c r="C65" s="128" t="s">
        <v>60</v>
      </c>
      <c r="D65" s="128">
        <v>0</v>
      </c>
      <c r="E65" s="128">
        <v>0</v>
      </c>
      <c r="F65" s="128">
        <v>0</v>
      </c>
      <c r="G65" s="128">
        <f t="shared" si="0"/>
        <v>0</v>
      </c>
      <c r="H65" s="251" t="s">
        <v>363</v>
      </c>
      <c r="I65" s="253">
        <v>40533</v>
      </c>
      <c r="J65" s="247" t="s">
        <v>382</v>
      </c>
    </row>
    <row r="66" spans="1:10" ht="24.75" customHeight="1" thickBot="1">
      <c r="A66" s="248"/>
      <c r="B66" s="250"/>
      <c r="C66" s="128" t="s">
        <v>59</v>
      </c>
      <c r="D66" s="128">
        <v>0.25</v>
      </c>
      <c r="E66" s="128">
        <v>0.008</v>
      </c>
      <c r="F66" s="128">
        <v>0</v>
      </c>
      <c r="G66" s="128">
        <f t="shared" si="0"/>
        <v>0.242</v>
      </c>
      <c r="H66" s="252"/>
      <c r="I66" s="254"/>
      <c r="J66" s="248"/>
    </row>
    <row r="67" spans="1:10" ht="24.75" customHeight="1" thickBot="1">
      <c r="A67" s="247">
        <v>31</v>
      </c>
      <c r="B67" s="249" t="s">
        <v>413</v>
      </c>
      <c r="C67" s="128" t="s">
        <v>60</v>
      </c>
      <c r="D67" s="128">
        <v>0</v>
      </c>
      <c r="E67" s="128">
        <v>0</v>
      </c>
      <c r="F67" s="128">
        <v>0</v>
      </c>
      <c r="G67" s="128">
        <f t="shared" si="0"/>
        <v>0</v>
      </c>
      <c r="H67" s="251" t="s">
        <v>363</v>
      </c>
      <c r="I67" s="253">
        <v>40533</v>
      </c>
      <c r="J67" s="247" t="s">
        <v>382</v>
      </c>
    </row>
    <row r="68" spans="1:10" ht="24.75" customHeight="1" thickBot="1">
      <c r="A68" s="248"/>
      <c r="B68" s="250"/>
      <c r="C68" s="128" t="s">
        <v>59</v>
      </c>
      <c r="D68" s="128">
        <v>0.4</v>
      </c>
      <c r="E68" s="128">
        <v>0.194</v>
      </c>
      <c r="F68" s="128">
        <v>0</v>
      </c>
      <c r="G68" s="128">
        <f t="shared" si="0"/>
        <v>0.20600000000000002</v>
      </c>
      <c r="H68" s="252"/>
      <c r="I68" s="254"/>
      <c r="J68" s="248"/>
    </row>
    <row r="69" spans="1:10" ht="24.75" customHeight="1" thickBot="1">
      <c r="A69" s="247">
        <v>32</v>
      </c>
      <c r="B69" s="249" t="s">
        <v>414</v>
      </c>
      <c r="C69" s="128" t="s">
        <v>60</v>
      </c>
      <c r="D69" s="128">
        <v>0</v>
      </c>
      <c r="E69" s="128">
        <v>0</v>
      </c>
      <c r="F69" s="128">
        <v>0</v>
      </c>
      <c r="G69" s="128">
        <f t="shared" si="0"/>
        <v>0</v>
      </c>
      <c r="H69" s="251" t="s">
        <v>363</v>
      </c>
      <c r="I69" s="253">
        <v>40533</v>
      </c>
      <c r="J69" s="247" t="s">
        <v>382</v>
      </c>
    </row>
    <row r="70" spans="1:10" ht="24.75" customHeight="1" thickBot="1">
      <c r="A70" s="248"/>
      <c r="B70" s="250"/>
      <c r="C70" s="128" t="s">
        <v>59</v>
      </c>
      <c r="D70" s="128">
        <v>0.25</v>
      </c>
      <c r="E70" s="128">
        <v>0.027</v>
      </c>
      <c r="F70" s="128">
        <v>0</v>
      </c>
      <c r="G70" s="128">
        <f t="shared" si="0"/>
        <v>0.223</v>
      </c>
      <c r="H70" s="252"/>
      <c r="I70" s="254"/>
      <c r="J70" s="248"/>
    </row>
    <row r="71" spans="1:10" ht="24.75" customHeight="1" thickBot="1">
      <c r="A71" s="247">
        <v>33</v>
      </c>
      <c r="B71" s="249" t="s">
        <v>415</v>
      </c>
      <c r="C71" s="128" t="s">
        <v>60</v>
      </c>
      <c r="D71" s="128">
        <v>0</v>
      </c>
      <c r="E71" s="128">
        <v>0</v>
      </c>
      <c r="F71" s="128">
        <v>0</v>
      </c>
      <c r="G71" s="128">
        <f t="shared" si="0"/>
        <v>0</v>
      </c>
      <c r="H71" s="251" t="s">
        <v>363</v>
      </c>
      <c r="I71" s="253">
        <v>40533</v>
      </c>
      <c r="J71" s="247" t="s">
        <v>382</v>
      </c>
    </row>
    <row r="72" spans="1:10" ht="24.75" customHeight="1" thickBot="1">
      <c r="A72" s="248"/>
      <c r="B72" s="250"/>
      <c r="C72" s="128" t="s">
        <v>59</v>
      </c>
      <c r="D72" s="128">
        <v>0.25</v>
      </c>
      <c r="E72" s="128">
        <v>0.011</v>
      </c>
      <c r="F72" s="128">
        <v>0</v>
      </c>
      <c r="G72" s="128">
        <f t="shared" si="0"/>
        <v>0.239</v>
      </c>
      <c r="H72" s="252"/>
      <c r="I72" s="254"/>
      <c r="J72" s="248"/>
    </row>
    <row r="73" spans="1:10" ht="24.75" customHeight="1" thickBot="1">
      <c r="A73" s="247">
        <v>34</v>
      </c>
      <c r="B73" s="249" t="s">
        <v>416</v>
      </c>
      <c r="C73" s="128" t="s">
        <v>60</v>
      </c>
      <c r="D73" s="128">
        <v>0</v>
      </c>
      <c r="E73" s="128">
        <v>0</v>
      </c>
      <c r="F73" s="128">
        <v>0</v>
      </c>
      <c r="G73" s="128">
        <f t="shared" si="0"/>
        <v>0</v>
      </c>
      <c r="H73" s="251" t="s">
        <v>363</v>
      </c>
      <c r="I73" s="253">
        <v>40533</v>
      </c>
      <c r="J73" s="247" t="s">
        <v>382</v>
      </c>
    </row>
    <row r="74" spans="1:10" ht="24.75" customHeight="1" thickBot="1">
      <c r="A74" s="248"/>
      <c r="B74" s="250"/>
      <c r="C74" s="128" t="s">
        <v>59</v>
      </c>
      <c r="D74" s="128">
        <v>0.4</v>
      </c>
      <c r="E74" s="128">
        <v>0.16</v>
      </c>
      <c r="F74" s="128">
        <v>0.015</v>
      </c>
      <c r="G74" s="128">
        <f aca="true" t="shared" si="1" ref="G74:G110">D74-E74-F74</f>
        <v>0.22500000000000003</v>
      </c>
      <c r="H74" s="252"/>
      <c r="I74" s="254"/>
      <c r="J74" s="248"/>
    </row>
    <row r="75" spans="1:10" ht="24.75" customHeight="1" thickBot="1">
      <c r="A75" s="247">
        <v>35</v>
      </c>
      <c r="B75" s="249" t="s">
        <v>417</v>
      </c>
      <c r="C75" s="128" t="s">
        <v>60</v>
      </c>
      <c r="D75" s="128">
        <v>0</v>
      </c>
      <c r="E75" s="128">
        <v>0</v>
      </c>
      <c r="F75" s="128">
        <v>0</v>
      </c>
      <c r="G75" s="128">
        <f t="shared" si="1"/>
        <v>0</v>
      </c>
      <c r="H75" s="251" t="s">
        <v>363</v>
      </c>
      <c r="I75" s="253">
        <v>40533</v>
      </c>
      <c r="J75" s="247" t="s">
        <v>382</v>
      </c>
    </row>
    <row r="76" spans="1:10" ht="24.75" customHeight="1" thickBot="1">
      <c r="A76" s="248"/>
      <c r="B76" s="250"/>
      <c r="C76" s="128" t="s">
        <v>59</v>
      </c>
      <c r="D76" s="128">
        <f>0.63*2</f>
        <v>1.26</v>
      </c>
      <c r="E76" s="128">
        <v>0.094</v>
      </c>
      <c r="F76" s="128">
        <f>0.03+0.156</f>
        <v>0.186</v>
      </c>
      <c r="G76" s="128">
        <f t="shared" si="1"/>
        <v>0.98</v>
      </c>
      <c r="H76" s="252"/>
      <c r="I76" s="254"/>
      <c r="J76" s="248"/>
    </row>
    <row r="77" spans="1:10" ht="24.75" customHeight="1" thickBot="1">
      <c r="A77" s="247">
        <v>36</v>
      </c>
      <c r="B77" s="249" t="s">
        <v>418</v>
      </c>
      <c r="C77" s="128" t="s">
        <v>60</v>
      </c>
      <c r="D77" s="128">
        <v>0</v>
      </c>
      <c r="E77" s="128">
        <v>0</v>
      </c>
      <c r="F77" s="128">
        <v>0</v>
      </c>
      <c r="G77" s="128">
        <f t="shared" si="1"/>
        <v>0</v>
      </c>
      <c r="H77" s="251" t="s">
        <v>363</v>
      </c>
      <c r="I77" s="253">
        <v>40533</v>
      </c>
      <c r="J77" s="247" t="s">
        <v>382</v>
      </c>
    </row>
    <row r="78" spans="1:10" ht="24.75" customHeight="1" thickBot="1">
      <c r="A78" s="248"/>
      <c r="B78" s="250"/>
      <c r="C78" s="128" t="s">
        <v>59</v>
      </c>
      <c r="D78" s="128">
        <v>0.4</v>
      </c>
      <c r="E78" s="128">
        <v>0.13</v>
      </c>
      <c r="F78" s="128">
        <v>0.07</v>
      </c>
      <c r="G78" s="128">
        <f t="shared" si="1"/>
        <v>0.2</v>
      </c>
      <c r="H78" s="252"/>
      <c r="I78" s="254"/>
      <c r="J78" s="248"/>
    </row>
    <row r="79" spans="1:10" ht="24.75" customHeight="1" thickBot="1">
      <c r="A79" s="247">
        <v>37</v>
      </c>
      <c r="B79" s="249" t="s">
        <v>419</v>
      </c>
      <c r="C79" s="128" t="s">
        <v>60</v>
      </c>
      <c r="D79" s="128">
        <v>0</v>
      </c>
      <c r="E79" s="128">
        <v>0</v>
      </c>
      <c r="F79" s="128">
        <v>0</v>
      </c>
      <c r="G79" s="128">
        <f t="shared" si="1"/>
        <v>0</v>
      </c>
      <c r="H79" s="251" t="s">
        <v>363</v>
      </c>
      <c r="I79" s="253">
        <v>40533</v>
      </c>
      <c r="J79" s="247" t="s">
        <v>382</v>
      </c>
    </row>
    <row r="80" spans="1:10" ht="24.75" customHeight="1" thickBot="1">
      <c r="A80" s="248"/>
      <c r="B80" s="250"/>
      <c r="C80" s="128" t="s">
        <v>59</v>
      </c>
      <c r="D80" s="128">
        <v>0.25</v>
      </c>
      <c r="E80" s="128">
        <v>0.12</v>
      </c>
      <c r="F80" s="128">
        <v>0.015</v>
      </c>
      <c r="G80" s="128">
        <f t="shared" si="1"/>
        <v>0.115</v>
      </c>
      <c r="H80" s="252"/>
      <c r="I80" s="254"/>
      <c r="J80" s="248"/>
    </row>
    <row r="81" spans="1:10" ht="24.75" customHeight="1" thickBot="1">
      <c r="A81" s="247">
        <v>38</v>
      </c>
      <c r="B81" s="249" t="s">
        <v>420</v>
      </c>
      <c r="C81" s="128" t="s">
        <v>60</v>
      </c>
      <c r="D81" s="128">
        <v>0</v>
      </c>
      <c r="E81" s="128">
        <v>0</v>
      </c>
      <c r="F81" s="128">
        <v>0</v>
      </c>
      <c r="G81" s="128">
        <f t="shared" si="1"/>
        <v>0</v>
      </c>
      <c r="H81" s="251" t="s">
        <v>363</v>
      </c>
      <c r="I81" s="253">
        <v>40533</v>
      </c>
      <c r="J81" s="247" t="s">
        <v>382</v>
      </c>
    </row>
    <row r="82" spans="1:10" ht="24.75" customHeight="1" thickBot="1">
      <c r="A82" s="248"/>
      <c r="B82" s="250"/>
      <c r="C82" s="128" t="s">
        <v>59</v>
      </c>
      <c r="D82" s="128">
        <v>0.63</v>
      </c>
      <c r="E82" s="128">
        <v>0.346</v>
      </c>
      <c r="F82" s="128">
        <f>0.1115+0.049+0.037+0.041</f>
        <v>0.23850000000000002</v>
      </c>
      <c r="G82" s="128">
        <f t="shared" si="1"/>
        <v>0.04550000000000001</v>
      </c>
      <c r="H82" s="252"/>
      <c r="I82" s="254"/>
      <c r="J82" s="248"/>
    </row>
    <row r="83" spans="1:10" ht="24.75" customHeight="1" thickBot="1">
      <c r="A83" s="247">
        <v>39</v>
      </c>
      <c r="B83" s="249" t="s">
        <v>421</v>
      </c>
      <c r="C83" s="128" t="s">
        <v>60</v>
      </c>
      <c r="D83" s="128">
        <v>0</v>
      </c>
      <c r="E83" s="128">
        <v>0</v>
      </c>
      <c r="F83" s="128">
        <v>0</v>
      </c>
      <c r="G83" s="128">
        <f t="shared" si="1"/>
        <v>0</v>
      </c>
      <c r="H83" s="251" t="s">
        <v>363</v>
      </c>
      <c r="I83" s="253">
        <v>40533</v>
      </c>
      <c r="J83" s="247" t="s">
        <v>382</v>
      </c>
    </row>
    <row r="84" spans="1:10" ht="24.75" customHeight="1" thickBot="1">
      <c r="A84" s="248"/>
      <c r="B84" s="250"/>
      <c r="C84" s="128" t="s">
        <v>59</v>
      </c>
      <c r="D84" s="128">
        <v>0.4</v>
      </c>
      <c r="E84" s="128">
        <v>0.073</v>
      </c>
      <c r="F84" s="128">
        <v>0.015</v>
      </c>
      <c r="G84" s="128">
        <f t="shared" si="1"/>
        <v>0.312</v>
      </c>
      <c r="H84" s="252"/>
      <c r="I84" s="254"/>
      <c r="J84" s="248"/>
    </row>
    <row r="85" spans="1:10" ht="24.75" customHeight="1" thickBot="1">
      <c r="A85" s="247">
        <v>40</v>
      </c>
      <c r="B85" s="249" t="s">
        <v>422</v>
      </c>
      <c r="C85" s="128" t="s">
        <v>60</v>
      </c>
      <c r="D85" s="128">
        <v>0</v>
      </c>
      <c r="E85" s="128">
        <v>0</v>
      </c>
      <c r="F85" s="128">
        <v>0</v>
      </c>
      <c r="G85" s="128">
        <f t="shared" si="1"/>
        <v>0</v>
      </c>
      <c r="H85" s="251" t="s">
        <v>363</v>
      </c>
      <c r="I85" s="253">
        <v>40533</v>
      </c>
      <c r="J85" s="247" t="s">
        <v>382</v>
      </c>
    </row>
    <row r="86" spans="1:10" ht="24.75" customHeight="1" thickBot="1">
      <c r="A86" s="248"/>
      <c r="B86" s="250"/>
      <c r="C86" s="128" t="s">
        <v>59</v>
      </c>
      <c r="D86" s="128">
        <v>0.63</v>
      </c>
      <c r="E86" s="128">
        <v>0.315</v>
      </c>
      <c r="F86" s="128">
        <v>0</v>
      </c>
      <c r="G86" s="128">
        <f t="shared" si="1"/>
        <v>0.315</v>
      </c>
      <c r="H86" s="252"/>
      <c r="I86" s="254"/>
      <c r="J86" s="248"/>
    </row>
    <row r="87" spans="1:10" ht="24.75" customHeight="1" thickBot="1">
      <c r="A87" s="247">
        <v>41</v>
      </c>
      <c r="B87" s="249" t="s">
        <v>423</v>
      </c>
      <c r="C87" s="128" t="s">
        <v>60</v>
      </c>
      <c r="D87" s="128">
        <v>0</v>
      </c>
      <c r="E87" s="128">
        <v>0</v>
      </c>
      <c r="F87" s="128">
        <v>0</v>
      </c>
      <c r="G87" s="128">
        <f t="shared" si="1"/>
        <v>0</v>
      </c>
      <c r="H87" s="251" t="s">
        <v>363</v>
      </c>
      <c r="I87" s="253">
        <v>40533</v>
      </c>
      <c r="J87" s="247" t="s">
        <v>382</v>
      </c>
    </row>
    <row r="88" spans="1:10" ht="24.75" customHeight="1" thickBot="1">
      <c r="A88" s="248"/>
      <c r="B88" s="250"/>
      <c r="C88" s="128" t="s">
        <v>59</v>
      </c>
      <c r="D88" s="128">
        <v>0.63</v>
      </c>
      <c r="E88" s="128">
        <v>0.398</v>
      </c>
      <c r="F88" s="128">
        <v>0</v>
      </c>
      <c r="G88" s="128">
        <f t="shared" si="1"/>
        <v>0.23199999999999998</v>
      </c>
      <c r="H88" s="252"/>
      <c r="I88" s="254"/>
      <c r="J88" s="248"/>
    </row>
    <row r="89" spans="1:10" ht="24.75" customHeight="1" thickBot="1">
      <c r="A89" s="247">
        <v>42</v>
      </c>
      <c r="B89" s="249" t="s">
        <v>424</v>
      </c>
      <c r="C89" s="128" t="s">
        <v>60</v>
      </c>
      <c r="D89" s="128">
        <v>0</v>
      </c>
      <c r="E89" s="128">
        <v>0</v>
      </c>
      <c r="F89" s="128">
        <v>0</v>
      </c>
      <c r="G89" s="128">
        <f t="shared" si="1"/>
        <v>0</v>
      </c>
      <c r="H89" s="251" t="s">
        <v>363</v>
      </c>
      <c r="I89" s="253">
        <v>40533</v>
      </c>
      <c r="J89" s="247" t="s">
        <v>382</v>
      </c>
    </row>
    <row r="90" spans="1:10" ht="24.75" customHeight="1" thickBot="1">
      <c r="A90" s="248"/>
      <c r="B90" s="250"/>
      <c r="C90" s="128" t="s">
        <v>59</v>
      </c>
      <c r="D90" s="128">
        <v>0.63</v>
      </c>
      <c r="E90" s="128">
        <v>0.35</v>
      </c>
      <c r="F90" s="128">
        <f>0.011+0.023+0.015+0.014</f>
        <v>0.063</v>
      </c>
      <c r="G90" s="128">
        <f t="shared" si="1"/>
        <v>0.21700000000000003</v>
      </c>
      <c r="H90" s="252"/>
      <c r="I90" s="254"/>
      <c r="J90" s="248"/>
    </row>
    <row r="91" spans="1:10" ht="24.75" customHeight="1" thickBot="1">
      <c r="A91" s="247">
        <v>43</v>
      </c>
      <c r="B91" s="249" t="s">
        <v>425</v>
      </c>
      <c r="C91" s="128" t="s">
        <v>60</v>
      </c>
      <c r="D91" s="128">
        <v>0</v>
      </c>
      <c r="E91" s="128">
        <v>0</v>
      </c>
      <c r="F91" s="128">
        <v>0</v>
      </c>
      <c r="G91" s="128">
        <f t="shared" si="1"/>
        <v>0</v>
      </c>
      <c r="H91" s="251" t="s">
        <v>363</v>
      </c>
      <c r="I91" s="253">
        <v>40533</v>
      </c>
      <c r="J91" s="247" t="s">
        <v>382</v>
      </c>
    </row>
    <row r="92" spans="1:10" ht="24.75" customHeight="1" thickBot="1">
      <c r="A92" s="248"/>
      <c r="B92" s="250"/>
      <c r="C92" s="128" t="s">
        <v>59</v>
      </c>
      <c r="D92" s="128">
        <v>0.4</v>
      </c>
      <c r="E92" s="128">
        <v>0.175</v>
      </c>
      <c r="F92" s="128">
        <v>0</v>
      </c>
      <c r="G92" s="128">
        <f t="shared" si="1"/>
        <v>0.22500000000000003</v>
      </c>
      <c r="H92" s="252"/>
      <c r="I92" s="254"/>
      <c r="J92" s="248"/>
    </row>
    <row r="93" spans="1:10" ht="24.75" customHeight="1" thickBot="1">
      <c r="A93" s="247">
        <v>44</v>
      </c>
      <c r="B93" s="249" t="s">
        <v>426</v>
      </c>
      <c r="C93" s="128" t="s">
        <v>60</v>
      </c>
      <c r="D93" s="128">
        <v>0</v>
      </c>
      <c r="E93" s="128">
        <v>0</v>
      </c>
      <c r="F93" s="128">
        <v>0</v>
      </c>
      <c r="G93" s="128">
        <f t="shared" si="1"/>
        <v>0</v>
      </c>
      <c r="H93" s="251" t="s">
        <v>363</v>
      </c>
      <c r="I93" s="253">
        <v>40533</v>
      </c>
      <c r="J93" s="247" t="s">
        <v>382</v>
      </c>
    </row>
    <row r="94" spans="1:10" ht="24.75" customHeight="1" thickBot="1">
      <c r="A94" s="248"/>
      <c r="B94" s="250"/>
      <c r="C94" s="128" t="s">
        <v>59</v>
      </c>
      <c r="D94" s="128">
        <f>0.25*2</f>
        <v>0.5</v>
      </c>
      <c r="E94" s="128">
        <v>0.102</v>
      </c>
      <c r="F94" s="128">
        <f>0.15</f>
        <v>0.15</v>
      </c>
      <c r="G94" s="128">
        <f t="shared" si="1"/>
        <v>0.24800000000000003</v>
      </c>
      <c r="H94" s="252"/>
      <c r="I94" s="254"/>
      <c r="J94" s="248"/>
    </row>
    <row r="95" spans="1:10" ht="24.75" customHeight="1" thickBot="1">
      <c r="A95" s="247">
        <v>45</v>
      </c>
      <c r="B95" s="249" t="s">
        <v>427</v>
      </c>
      <c r="C95" s="128" t="s">
        <v>60</v>
      </c>
      <c r="D95" s="128">
        <v>0</v>
      </c>
      <c r="E95" s="128">
        <v>0</v>
      </c>
      <c r="F95" s="128">
        <v>0</v>
      </c>
      <c r="G95" s="128">
        <f t="shared" si="1"/>
        <v>0</v>
      </c>
      <c r="H95" s="251" t="s">
        <v>363</v>
      </c>
      <c r="I95" s="253">
        <v>40533</v>
      </c>
      <c r="J95" s="247" t="s">
        <v>382</v>
      </c>
    </row>
    <row r="96" spans="1:10" ht="24.75" customHeight="1" thickBot="1">
      <c r="A96" s="248"/>
      <c r="B96" s="250"/>
      <c r="C96" s="128" t="s">
        <v>59</v>
      </c>
      <c r="D96" s="128">
        <v>0.63</v>
      </c>
      <c r="E96" s="128">
        <v>0.157</v>
      </c>
      <c r="F96" s="128">
        <v>0</v>
      </c>
      <c r="G96" s="128">
        <f t="shared" si="1"/>
        <v>0.473</v>
      </c>
      <c r="H96" s="252"/>
      <c r="I96" s="254"/>
      <c r="J96" s="248"/>
    </row>
    <row r="97" spans="1:10" ht="24.75" customHeight="1" thickBot="1">
      <c r="A97" s="247">
        <v>46</v>
      </c>
      <c r="B97" s="249" t="s">
        <v>428</v>
      </c>
      <c r="C97" s="128" t="s">
        <v>60</v>
      </c>
      <c r="D97" s="128">
        <v>0</v>
      </c>
      <c r="E97" s="128">
        <v>0</v>
      </c>
      <c r="F97" s="128">
        <v>0</v>
      </c>
      <c r="G97" s="128">
        <f t="shared" si="1"/>
        <v>0</v>
      </c>
      <c r="H97" s="251" t="s">
        <v>363</v>
      </c>
      <c r="I97" s="253">
        <v>40533</v>
      </c>
      <c r="J97" s="247" t="s">
        <v>382</v>
      </c>
    </row>
    <row r="98" spans="1:10" ht="24.75" customHeight="1" thickBot="1">
      <c r="A98" s="248"/>
      <c r="B98" s="250"/>
      <c r="C98" s="128" t="s">
        <v>59</v>
      </c>
      <c r="D98" s="128">
        <v>0.16</v>
      </c>
      <c r="E98" s="128">
        <v>0.05</v>
      </c>
      <c r="F98" s="128">
        <f>0.01+0.02</f>
        <v>0.03</v>
      </c>
      <c r="G98" s="128">
        <f t="shared" si="1"/>
        <v>0.08</v>
      </c>
      <c r="H98" s="252"/>
      <c r="I98" s="254"/>
      <c r="J98" s="248"/>
    </row>
    <row r="99" spans="1:10" ht="24.75" customHeight="1" thickBot="1">
      <c r="A99" s="247">
        <v>47</v>
      </c>
      <c r="B99" s="249" t="s">
        <v>429</v>
      </c>
      <c r="C99" s="128" t="s">
        <v>60</v>
      </c>
      <c r="D99" s="128">
        <v>0</v>
      </c>
      <c r="E99" s="128">
        <v>0</v>
      </c>
      <c r="F99" s="128">
        <v>0</v>
      </c>
      <c r="G99" s="128">
        <f t="shared" si="1"/>
        <v>0</v>
      </c>
      <c r="H99" s="251" t="s">
        <v>363</v>
      </c>
      <c r="I99" s="253">
        <v>40533</v>
      </c>
      <c r="J99" s="247" t="s">
        <v>382</v>
      </c>
    </row>
    <row r="100" spans="1:10" ht="24.75" customHeight="1" thickBot="1">
      <c r="A100" s="248"/>
      <c r="B100" s="250"/>
      <c r="C100" s="128" t="s">
        <v>59</v>
      </c>
      <c r="D100" s="128">
        <v>0.25</v>
      </c>
      <c r="E100" s="128">
        <v>0.086</v>
      </c>
      <c r="F100" s="128">
        <v>0</v>
      </c>
      <c r="G100" s="128">
        <f t="shared" si="1"/>
        <v>0.164</v>
      </c>
      <c r="H100" s="252"/>
      <c r="I100" s="254"/>
      <c r="J100" s="248"/>
    </row>
    <row r="101" spans="1:10" ht="24.75" customHeight="1" thickBot="1">
      <c r="A101" s="247">
        <v>48</v>
      </c>
      <c r="B101" s="249" t="s">
        <v>430</v>
      </c>
      <c r="C101" s="128" t="s">
        <v>60</v>
      </c>
      <c r="D101" s="128">
        <v>0</v>
      </c>
      <c r="E101" s="128">
        <v>0</v>
      </c>
      <c r="F101" s="128">
        <v>0</v>
      </c>
      <c r="G101" s="128">
        <f t="shared" si="1"/>
        <v>0</v>
      </c>
      <c r="H101" s="251" t="s">
        <v>363</v>
      </c>
      <c r="I101" s="253">
        <v>40533</v>
      </c>
      <c r="J101" s="247" t="s">
        <v>382</v>
      </c>
    </row>
    <row r="102" spans="1:10" ht="24.75" customHeight="1" thickBot="1">
      <c r="A102" s="248"/>
      <c r="B102" s="250"/>
      <c r="C102" s="128" t="s">
        <v>59</v>
      </c>
      <c r="D102" s="128">
        <v>0.25</v>
      </c>
      <c r="E102" s="128">
        <v>0.028</v>
      </c>
      <c r="F102" s="128">
        <v>0</v>
      </c>
      <c r="G102" s="128">
        <f t="shared" si="1"/>
        <v>0.222</v>
      </c>
      <c r="H102" s="252"/>
      <c r="I102" s="254"/>
      <c r="J102" s="248"/>
    </row>
    <row r="103" spans="1:10" ht="24.75" customHeight="1" thickBot="1">
      <c r="A103" s="247">
        <v>49</v>
      </c>
      <c r="B103" s="249" t="s">
        <v>431</v>
      </c>
      <c r="C103" s="128" t="s">
        <v>60</v>
      </c>
      <c r="D103" s="128">
        <v>0</v>
      </c>
      <c r="E103" s="128">
        <v>0</v>
      </c>
      <c r="F103" s="128">
        <v>0</v>
      </c>
      <c r="G103" s="128">
        <f t="shared" si="1"/>
        <v>0</v>
      </c>
      <c r="H103" s="251" t="s">
        <v>363</v>
      </c>
      <c r="I103" s="253">
        <v>40533</v>
      </c>
      <c r="J103" s="247" t="s">
        <v>382</v>
      </c>
    </row>
    <row r="104" spans="1:10" ht="24.75" customHeight="1" thickBot="1">
      <c r="A104" s="248"/>
      <c r="B104" s="250"/>
      <c r="C104" s="128" t="s">
        <v>59</v>
      </c>
      <c r="D104" s="128">
        <v>0.63</v>
      </c>
      <c r="E104" s="128">
        <v>0.086</v>
      </c>
      <c r="F104" s="128">
        <v>0</v>
      </c>
      <c r="G104" s="128">
        <f t="shared" si="1"/>
        <v>0.544</v>
      </c>
      <c r="H104" s="252"/>
      <c r="I104" s="254"/>
      <c r="J104" s="248"/>
    </row>
    <row r="105" spans="1:10" ht="24.75" customHeight="1" thickBot="1">
      <c r="A105" s="247">
        <v>50</v>
      </c>
      <c r="B105" s="249" t="s">
        <v>432</v>
      </c>
      <c r="C105" s="128" t="s">
        <v>60</v>
      </c>
      <c r="D105" s="128">
        <v>0</v>
      </c>
      <c r="E105" s="128">
        <v>0</v>
      </c>
      <c r="F105" s="128">
        <v>0</v>
      </c>
      <c r="G105" s="128">
        <f t="shared" si="1"/>
        <v>0</v>
      </c>
      <c r="H105" s="251" t="s">
        <v>363</v>
      </c>
      <c r="I105" s="253">
        <v>40533</v>
      </c>
      <c r="J105" s="247" t="s">
        <v>382</v>
      </c>
    </row>
    <row r="106" spans="1:10" ht="24.75" customHeight="1" thickBot="1">
      <c r="A106" s="248"/>
      <c r="B106" s="250"/>
      <c r="C106" s="128" t="s">
        <v>59</v>
      </c>
      <c r="D106" s="128">
        <v>0.63</v>
      </c>
      <c r="E106" s="128">
        <v>0.319</v>
      </c>
      <c r="F106" s="128">
        <v>0</v>
      </c>
      <c r="G106" s="128">
        <f t="shared" si="1"/>
        <v>0.311</v>
      </c>
      <c r="H106" s="252"/>
      <c r="I106" s="254"/>
      <c r="J106" s="248"/>
    </row>
    <row r="107" spans="1:10" ht="24.75" customHeight="1" thickBot="1">
      <c r="A107" s="247">
        <v>51</v>
      </c>
      <c r="B107" s="249" t="s">
        <v>433</v>
      </c>
      <c r="C107" s="128" t="s">
        <v>60</v>
      </c>
      <c r="D107" s="128">
        <v>0</v>
      </c>
      <c r="E107" s="128">
        <v>0</v>
      </c>
      <c r="F107" s="128">
        <v>0</v>
      </c>
      <c r="G107" s="128">
        <f t="shared" si="1"/>
        <v>0</v>
      </c>
      <c r="H107" s="251" t="s">
        <v>363</v>
      </c>
      <c r="I107" s="253">
        <v>40533</v>
      </c>
      <c r="J107" s="247" t="s">
        <v>382</v>
      </c>
    </row>
    <row r="108" spans="1:10" ht="24.75" customHeight="1" thickBot="1">
      <c r="A108" s="248"/>
      <c r="B108" s="250"/>
      <c r="C108" s="128" t="s">
        <v>59</v>
      </c>
      <c r="D108" s="128">
        <v>0.4</v>
      </c>
      <c r="E108" s="128">
        <v>0.195</v>
      </c>
      <c r="F108" s="128">
        <v>0</v>
      </c>
      <c r="G108" s="128">
        <f t="shared" si="1"/>
        <v>0.20500000000000002</v>
      </c>
      <c r="H108" s="252"/>
      <c r="I108" s="254"/>
      <c r="J108" s="248"/>
    </row>
    <row r="109" spans="1:10" ht="24.75" customHeight="1" thickBot="1">
      <c r="A109" s="247">
        <v>52</v>
      </c>
      <c r="B109" s="249" t="s">
        <v>434</v>
      </c>
      <c r="C109" s="128" t="s">
        <v>60</v>
      </c>
      <c r="D109" s="128">
        <v>0</v>
      </c>
      <c r="E109" s="128">
        <v>0</v>
      </c>
      <c r="F109" s="128">
        <v>0</v>
      </c>
      <c r="G109" s="128">
        <f t="shared" si="1"/>
        <v>0</v>
      </c>
      <c r="H109" s="251" t="s">
        <v>363</v>
      </c>
      <c r="I109" s="253">
        <v>40533</v>
      </c>
      <c r="J109" s="247" t="s">
        <v>382</v>
      </c>
    </row>
    <row r="110" spans="1:10" ht="24.75" customHeight="1" thickBot="1">
      <c r="A110" s="248"/>
      <c r="B110" s="250"/>
      <c r="C110" s="128" t="s">
        <v>59</v>
      </c>
      <c r="D110" s="128">
        <v>0.16</v>
      </c>
      <c r="E110" s="128">
        <v>0.021</v>
      </c>
      <c r="F110" s="128">
        <v>0</v>
      </c>
      <c r="G110" s="128">
        <f t="shared" si="1"/>
        <v>0.139</v>
      </c>
      <c r="H110" s="252"/>
      <c r="I110" s="254"/>
      <c r="J110" s="248"/>
    </row>
    <row r="111" spans="1:10" ht="24.75" customHeight="1" thickBot="1">
      <c r="A111" s="247">
        <v>53</v>
      </c>
      <c r="B111" s="249" t="s">
        <v>435</v>
      </c>
      <c r="C111" s="128" t="s">
        <v>60</v>
      </c>
      <c r="D111" s="128">
        <v>0</v>
      </c>
      <c r="E111" s="128">
        <v>0</v>
      </c>
      <c r="F111" s="128">
        <v>0</v>
      </c>
      <c r="G111" s="128">
        <v>0</v>
      </c>
      <c r="H111" s="251" t="s">
        <v>363</v>
      </c>
      <c r="I111" s="253">
        <v>40533</v>
      </c>
      <c r="J111" s="247" t="s">
        <v>382</v>
      </c>
    </row>
    <row r="112" spans="1:10" ht="24.75" customHeight="1" thickBot="1">
      <c r="A112" s="248"/>
      <c r="B112" s="250"/>
      <c r="C112" s="128" t="s">
        <v>59</v>
      </c>
      <c r="D112" s="128">
        <v>0.16</v>
      </c>
      <c r="E112" s="128">
        <v>0</v>
      </c>
      <c r="F112" s="128">
        <v>0</v>
      </c>
      <c r="G112" s="128">
        <f>D112-E112-F112</f>
        <v>0.16</v>
      </c>
      <c r="H112" s="252"/>
      <c r="I112" s="254"/>
      <c r="J112" s="248"/>
    </row>
    <row r="113" spans="1:10" ht="24.75" customHeight="1" thickBot="1">
      <c r="A113" s="247">
        <v>54</v>
      </c>
      <c r="B113" s="249" t="s">
        <v>436</v>
      </c>
      <c r="C113" s="128" t="s">
        <v>60</v>
      </c>
      <c r="D113" s="128">
        <v>0</v>
      </c>
      <c r="E113" s="128">
        <v>0</v>
      </c>
      <c r="F113" s="128">
        <v>0</v>
      </c>
      <c r="G113" s="130">
        <v>0</v>
      </c>
      <c r="H113" s="251" t="s">
        <v>363</v>
      </c>
      <c r="I113" s="253">
        <v>40533</v>
      </c>
      <c r="J113" s="247" t="s">
        <v>382</v>
      </c>
    </row>
    <row r="114" spans="1:10" ht="24.75" customHeight="1" thickBot="1">
      <c r="A114" s="248"/>
      <c r="B114" s="250"/>
      <c r="C114" s="128" t="s">
        <v>59</v>
      </c>
      <c r="D114" s="128">
        <v>0.4</v>
      </c>
      <c r="E114" s="128">
        <v>0.18</v>
      </c>
      <c r="F114" s="128">
        <v>0</v>
      </c>
      <c r="G114" s="130">
        <f>D114-E114-F114</f>
        <v>0.22000000000000003</v>
      </c>
      <c r="H114" s="252"/>
      <c r="I114" s="254"/>
      <c r="J114" s="248"/>
    </row>
    <row r="115" spans="1:10" ht="24.75" customHeight="1" thickBot="1">
      <c r="A115" s="247">
        <v>55</v>
      </c>
      <c r="B115" s="249" t="s">
        <v>437</v>
      </c>
      <c r="C115" s="128" t="s">
        <v>60</v>
      </c>
      <c r="D115" s="128">
        <v>0</v>
      </c>
      <c r="E115" s="128">
        <v>0</v>
      </c>
      <c r="F115" s="128">
        <v>0</v>
      </c>
      <c r="G115" s="130">
        <f aca="true" t="shared" si="2" ref="G115:G125">D115-E115-F115</f>
        <v>0</v>
      </c>
      <c r="H115" s="251" t="s">
        <v>363</v>
      </c>
      <c r="I115" s="253">
        <v>40533</v>
      </c>
      <c r="J115" s="247" t="s">
        <v>382</v>
      </c>
    </row>
    <row r="116" spans="1:10" ht="24.75" customHeight="1" thickBot="1">
      <c r="A116" s="248"/>
      <c r="B116" s="250"/>
      <c r="C116" s="128" t="s">
        <v>59</v>
      </c>
      <c r="D116" s="128">
        <v>0.4</v>
      </c>
      <c r="E116" s="128">
        <v>0.279</v>
      </c>
      <c r="F116" s="128">
        <v>0</v>
      </c>
      <c r="G116" s="130">
        <f t="shared" si="2"/>
        <v>0.121</v>
      </c>
      <c r="H116" s="252"/>
      <c r="I116" s="254"/>
      <c r="J116" s="248"/>
    </row>
    <row r="117" spans="1:10" ht="24.75" customHeight="1" thickBot="1">
      <c r="A117" s="247">
        <v>56</v>
      </c>
      <c r="B117" s="249" t="s">
        <v>438</v>
      </c>
      <c r="C117" s="128" t="s">
        <v>60</v>
      </c>
      <c r="D117" s="128">
        <v>0</v>
      </c>
      <c r="E117" s="128">
        <v>0</v>
      </c>
      <c r="F117" s="128">
        <v>0</v>
      </c>
      <c r="G117" s="130">
        <f t="shared" si="2"/>
        <v>0</v>
      </c>
      <c r="H117" s="251" t="s">
        <v>363</v>
      </c>
      <c r="I117" s="253">
        <v>40533</v>
      </c>
      <c r="J117" s="247" t="s">
        <v>382</v>
      </c>
    </row>
    <row r="118" spans="1:10" ht="24.75" customHeight="1" thickBot="1">
      <c r="A118" s="248"/>
      <c r="B118" s="250"/>
      <c r="C118" s="128" t="s">
        <v>59</v>
      </c>
      <c r="D118" s="128">
        <v>0.63</v>
      </c>
      <c r="E118" s="128">
        <v>0.096</v>
      </c>
      <c r="F118" s="128">
        <v>0</v>
      </c>
      <c r="G118" s="130">
        <f t="shared" si="2"/>
        <v>0.534</v>
      </c>
      <c r="H118" s="252"/>
      <c r="I118" s="254"/>
      <c r="J118" s="248"/>
    </row>
    <row r="119" spans="1:10" ht="24.75" customHeight="1" thickBot="1">
      <c r="A119" s="247">
        <v>57</v>
      </c>
      <c r="B119" s="249" t="s">
        <v>439</v>
      </c>
      <c r="C119" s="128" t="s">
        <v>60</v>
      </c>
      <c r="D119" s="128">
        <v>0</v>
      </c>
      <c r="E119" s="128">
        <v>0</v>
      </c>
      <c r="F119" s="128">
        <v>0</v>
      </c>
      <c r="G119" s="130">
        <f t="shared" si="2"/>
        <v>0</v>
      </c>
      <c r="H119" s="251" t="s">
        <v>363</v>
      </c>
      <c r="I119" s="253">
        <v>40533</v>
      </c>
      <c r="J119" s="247" t="s">
        <v>382</v>
      </c>
    </row>
    <row r="120" spans="1:10" ht="24.75" customHeight="1" thickBot="1">
      <c r="A120" s="248"/>
      <c r="B120" s="250"/>
      <c r="C120" s="128" t="s">
        <v>59</v>
      </c>
      <c r="D120" s="128">
        <v>0.63</v>
      </c>
      <c r="E120" s="128">
        <v>0.14</v>
      </c>
      <c r="F120" s="128">
        <v>0</v>
      </c>
      <c r="G120" s="130">
        <f t="shared" si="2"/>
        <v>0.49</v>
      </c>
      <c r="H120" s="252"/>
      <c r="I120" s="254"/>
      <c r="J120" s="248"/>
    </row>
    <row r="121" spans="1:10" ht="24.75" customHeight="1" thickBot="1">
      <c r="A121" s="247">
        <v>58</v>
      </c>
      <c r="B121" s="249" t="s">
        <v>440</v>
      </c>
      <c r="C121" s="128" t="s">
        <v>60</v>
      </c>
      <c r="D121" s="128">
        <v>0</v>
      </c>
      <c r="E121" s="128">
        <v>0</v>
      </c>
      <c r="F121" s="128">
        <v>0</v>
      </c>
      <c r="G121" s="130">
        <f t="shared" si="2"/>
        <v>0</v>
      </c>
      <c r="H121" s="251" t="s">
        <v>363</v>
      </c>
      <c r="I121" s="253">
        <v>40533</v>
      </c>
      <c r="J121" s="247" t="s">
        <v>382</v>
      </c>
    </row>
    <row r="122" spans="1:10" ht="24.75" customHeight="1" thickBot="1">
      <c r="A122" s="248"/>
      <c r="B122" s="250"/>
      <c r="C122" s="128" t="s">
        <v>59</v>
      </c>
      <c r="D122" s="128">
        <v>0.63</v>
      </c>
      <c r="E122" s="128">
        <v>0.15</v>
      </c>
      <c r="F122" s="128">
        <f>0.015+0.04</f>
        <v>0.055</v>
      </c>
      <c r="G122" s="130">
        <f t="shared" si="2"/>
        <v>0.425</v>
      </c>
      <c r="H122" s="252"/>
      <c r="I122" s="254"/>
      <c r="J122" s="248"/>
    </row>
    <row r="123" spans="1:10" ht="24.75" customHeight="1" thickBot="1">
      <c r="A123" s="247">
        <v>59</v>
      </c>
      <c r="B123" s="249" t="s">
        <v>441</v>
      </c>
      <c r="C123" s="128" t="s">
        <v>60</v>
      </c>
      <c r="D123" s="128">
        <v>0</v>
      </c>
      <c r="E123" s="128">
        <v>0</v>
      </c>
      <c r="F123" s="128">
        <v>0</v>
      </c>
      <c r="G123" s="130">
        <f t="shared" si="2"/>
        <v>0</v>
      </c>
      <c r="H123" s="251" t="s">
        <v>363</v>
      </c>
      <c r="I123" s="253">
        <v>40533</v>
      </c>
      <c r="J123" s="247" t="s">
        <v>382</v>
      </c>
    </row>
    <row r="124" spans="1:10" ht="24.75" customHeight="1" thickBot="1">
      <c r="A124" s="248"/>
      <c r="B124" s="250"/>
      <c r="C124" s="128" t="s">
        <v>59</v>
      </c>
      <c r="D124" s="128">
        <v>1</v>
      </c>
      <c r="E124" s="128">
        <v>0.315</v>
      </c>
      <c r="F124" s="128">
        <v>0</v>
      </c>
      <c r="G124" s="130">
        <f t="shared" si="2"/>
        <v>0.685</v>
      </c>
      <c r="H124" s="252"/>
      <c r="I124" s="254"/>
      <c r="J124" s="248"/>
    </row>
    <row r="125" spans="1:10" ht="24.75" customHeight="1" thickBot="1">
      <c r="A125" s="247">
        <v>60</v>
      </c>
      <c r="B125" s="249" t="s">
        <v>442</v>
      </c>
      <c r="C125" s="128" t="s">
        <v>60</v>
      </c>
      <c r="D125" s="128">
        <v>0</v>
      </c>
      <c r="E125" s="128">
        <v>0</v>
      </c>
      <c r="F125" s="128">
        <v>0</v>
      </c>
      <c r="G125" s="130">
        <f t="shared" si="2"/>
        <v>0</v>
      </c>
      <c r="H125" s="251" t="s">
        <v>363</v>
      </c>
      <c r="I125" s="253">
        <v>40533</v>
      </c>
      <c r="J125" s="247" t="s">
        <v>382</v>
      </c>
    </row>
    <row r="126" spans="1:10" ht="24.75" customHeight="1" thickBot="1">
      <c r="A126" s="248"/>
      <c r="B126" s="250"/>
      <c r="C126" s="128" t="s">
        <v>59</v>
      </c>
      <c r="D126" s="128">
        <v>1</v>
      </c>
      <c r="E126" s="128">
        <v>0.05</v>
      </c>
      <c r="F126" s="128">
        <f>0.1155</f>
        <v>0.1155</v>
      </c>
      <c r="G126" s="130">
        <f>D126-E126-F126</f>
        <v>0.8344999999999999</v>
      </c>
      <c r="H126" s="252"/>
      <c r="I126" s="254"/>
      <c r="J126" s="248"/>
    </row>
    <row r="127" ht="24.75" customHeight="1">
      <c r="A127" s="131"/>
    </row>
    <row r="128" ht="24.75" customHeight="1">
      <c r="A128" s="132"/>
    </row>
  </sheetData>
  <sheetProtection/>
  <mergeCells count="310">
    <mergeCell ref="I9:I10"/>
    <mergeCell ref="J9:J10"/>
    <mergeCell ref="A3:N3"/>
    <mergeCell ref="A5:A6"/>
    <mergeCell ref="B5:B6"/>
    <mergeCell ref="C5:C6"/>
    <mergeCell ref="E5:E6"/>
    <mergeCell ref="G5:G6"/>
    <mergeCell ref="I5:I6"/>
    <mergeCell ref="J5:J6"/>
    <mergeCell ref="I13:I14"/>
    <mergeCell ref="J13:J14"/>
    <mergeCell ref="A7:A8"/>
    <mergeCell ref="B7:B8"/>
    <mergeCell ref="H7:H8"/>
    <mergeCell ref="I7:I8"/>
    <mergeCell ref="J7:J8"/>
    <mergeCell ref="A9:A10"/>
    <mergeCell ref="B9:B10"/>
    <mergeCell ref="H9:H10"/>
    <mergeCell ref="I17:I18"/>
    <mergeCell ref="J17:J18"/>
    <mergeCell ref="A11:A12"/>
    <mergeCell ref="B11:B12"/>
    <mergeCell ref="H11:H12"/>
    <mergeCell ref="I11:I12"/>
    <mergeCell ref="J11:J12"/>
    <mergeCell ref="A13:A14"/>
    <mergeCell ref="B13:B14"/>
    <mergeCell ref="H13:H14"/>
    <mergeCell ref="I21:I22"/>
    <mergeCell ref="J21:J22"/>
    <mergeCell ref="A15:A16"/>
    <mergeCell ref="B15:B16"/>
    <mergeCell ref="H15:H16"/>
    <mergeCell ref="I15:I16"/>
    <mergeCell ref="J15:J16"/>
    <mergeCell ref="A17:A18"/>
    <mergeCell ref="B17:B18"/>
    <mergeCell ref="H17:H18"/>
    <mergeCell ref="I25:I26"/>
    <mergeCell ref="J25:J26"/>
    <mergeCell ref="A19:A20"/>
    <mergeCell ref="B19:B20"/>
    <mergeCell ref="H19:H20"/>
    <mergeCell ref="I19:I20"/>
    <mergeCell ref="J19:J20"/>
    <mergeCell ref="A21:A22"/>
    <mergeCell ref="B21:B22"/>
    <mergeCell ref="H21:H22"/>
    <mergeCell ref="I29:I30"/>
    <mergeCell ref="J29:J30"/>
    <mergeCell ref="A23:A24"/>
    <mergeCell ref="B23:B24"/>
    <mergeCell ref="H23:H24"/>
    <mergeCell ref="I23:I24"/>
    <mergeCell ref="J23:J24"/>
    <mergeCell ref="A25:A26"/>
    <mergeCell ref="B25:B26"/>
    <mergeCell ref="H25:H26"/>
    <mergeCell ref="I33:I34"/>
    <mergeCell ref="J33:J34"/>
    <mergeCell ref="A27:A28"/>
    <mergeCell ref="B27:B28"/>
    <mergeCell ref="H27:H28"/>
    <mergeCell ref="I27:I28"/>
    <mergeCell ref="J27:J28"/>
    <mergeCell ref="A29:A30"/>
    <mergeCell ref="B29:B30"/>
    <mergeCell ref="H29:H30"/>
    <mergeCell ref="I37:I38"/>
    <mergeCell ref="J37:J38"/>
    <mergeCell ref="A31:A32"/>
    <mergeCell ref="B31:B32"/>
    <mergeCell ref="H31:H32"/>
    <mergeCell ref="I31:I32"/>
    <mergeCell ref="J31:J32"/>
    <mergeCell ref="A33:A34"/>
    <mergeCell ref="B33:B34"/>
    <mergeCell ref="H33:H34"/>
    <mergeCell ref="I41:I42"/>
    <mergeCell ref="J41:J42"/>
    <mergeCell ref="A35:A36"/>
    <mergeCell ref="B35:B36"/>
    <mergeCell ref="H35:H36"/>
    <mergeCell ref="I35:I36"/>
    <mergeCell ref="J35:J36"/>
    <mergeCell ref="A37:A38"/>
    <mergeCell ref="B37:B38"/>
    <mergeCell ref="H37:H38"/>
    <mergeCell ref="I45:I46"/>
    <mergeCell ref="J45:J46"/>
    <mergeCell ref="A39:A40"/>
    <mergeCell ref="B39:B40"/>
    <mergeCell ref="H39:H40"/>
    <mergeCell ref="I39:I40"/>
    <mergeCell ref="J39:J40"/>
    <mergeCell ref="A41:A42"/>
    <mergeCell ref="B41:B42"/>
    <mergeCell ref="H41:H42"/>
    <mergeCell ref="I49:I50"/>
    <mergeCell ref="J49:J50"/>
    <mergeCell ref="A43:A44"/>
    <mergeCell ref="B43:B44"/>
    <mergeCell ref="H43:H44"/>
    <mergeCell ref="I43:I44"/>
    <mergeCell ref="J43:J44"/>
    <mergeCell ref="A45:A46"/>
    <mergeCell ref="B45:B46"/>
    <mergeCell ref="H45:H46"/>
    <mergeCell ref="I53:I54"/>
    <mergeCell ref="J53:J54"/>
    <mergeCell ref="A47:A48"/>
    <mergeCell ref="B47:B48"/>
    <mergeCell ref="H47:H48"/>
    <mergeCell ref="I47:I48"/>
    <mergeCell ref="J47:J48"/>
    <mergeCell ref="A49:A50"/>
    <mergeCell ref="B49:B50"/>
    <mergeCell ref="H49:H50"/>
    <mergeCell ref="I57:I58"/>
    <mergeCell ref="J57:J58"/>
    <mergeCell ref="A51:A52"/>
    <mergeCell ref="B51:B52"/>
    <mergeCell ref="H51:H52"/>
    <mergeCell ref="I51:I52"/>
    <mergeCell ref="J51:J52"/>
    <mergeCell ref="A53:A54"/>
    <mergeCell ref="B53:B54"/>
    <mergeCell ref="H53:H54"/>
    <mergeCell ref="I61:I62"/>
    <mergeCell ref="J61:J62"/>
    <mergeCell ref="A55:A56"/>
    <mergeCell ref="B55:B56"/>
    <mergeCell ref="H55:H56"/>
    <mergeCell ref="I55:I56"/>
    <mergeCell ref="J55:J56"/>
    <mergeCell ref="A57:A58"/>
    <mergeCell ref="B57:B58"/>
    <mergeCell ref="H57:H58"/>
    <mergeCell ref="I65:I66"/>
    <mergeCell ref="J65:J66"/>
    <mergeCell ref="A59:A60"/>
    <mergeCell ref="B59:B60"/>
    <mergeCell ref="H59:H60"/>
    <mergeCell ref="I59:I60"/>
    <mergeCell ref="J59:J60"/>
    <mergeCell ref="A61:A62"/>
    <mergeCell ref="B61:B62"/>
    <mergeCell ref="H61:H62"/>
    <mergeCell ref="I69:I70"/>
    <mergeCell ref="J69:J70"/>
    <mergeCell ref="A63:A64"/>
    <mergeCell ref="B63:B64"/>
    <mergeCell ref="H63:H64"/>
    <mergeCell ref="I63:I64"/>
    <mergeCell ref="J63:J64"/>
    <mergeCell ref="A65:A66"/>
    <mergeCell ref="B65:B66"/>
    <mergeCell ref="H65:H66"/>
    <mergeCell ref="I73:I74"/>
    <mergeCell ref="J73:J74"/>
    <mergeCell ref="A67:A68"/>
    <mergeCell ref="B67:B68"/>
    <mergeCell ref="H67:H68"/>
    <mergeCell ref="I67:I68"/>
    <mergeCell ref="J67:J68"/>
    <mergeCell ref="A69:A70"/>
    <mergeCell ref="B69:B70"/>
    <mergeCell ref="H69:H70"/>
    <mergeCell ref="I77:I78"/>
    <mergeCell ref="J77:J78"/>
    <mergeCell ref="A71:A72"/>
    <mergeCell ref="B71:B72"/>
    <mergeCell ref="H71:H72"/>
    <mergeCell ref="I71:I72"/>
    <mergeCell ref="J71:J72"/>
    <mergeCell ref="A73:A74"/>
    <mergeCell ref="B73:B74"/>
    <mergeCell ref="H73:H74"/>
    <mergeCell ref="I81:I82"/>
    <mergeCell ref="J81:J82"/>
    <mergeCell ref="A75:A76"/>
    <mergeCell ref="B75:B76"/>
    <mergeCell ref="H75:H76"/>
    <mergeCell ref="I75:I76"/>
    <mergeCell ref="J75:J76"/>
    <mergeCell ref="A77:A78"/>
    <mergeCell ref="B77:B78"/>
    <mergeCell ref="H77:H78"/>
    <mergeCell ref="I85:I86"/>
    <mergeCell ref="J85:J86"/>
    <mergeCell ref="A79:A80"/>
    <mergeCell ref="B79:B80"/>
    <mergeCell ref="H79:H80"/>
    <mergeCell ref="I79:I80"/>
    <mergeCell ref="J79:J80"/>
    <mergeCell ref="A81:A82"/>
    <mergeCell ref="B81:B82"/>
    <mergeCell ref="H81:H82"/>
    <mergeCell ref="I89:I90"/>
    <mergeCell ref="J89:J90"/>
    <mergeCell ref="A83:A84"/>
    <mergeCell ref="B83:B84"/>
    <mergeCell ref="H83:H84"/>
    <mergeCell ref="I83:I84"/>
    <mergeCell ref="J83:J84"/>
    <mergeCell ref="A85:A86"/>
    <mergeCell ref="B85:B86"/>
    <mergeCell ref="H85:H86"/>
    <mergeCell ref="I93:I94"/>
    <mergeCell ref="J93:J94"/>
    <mergeCell ref="A87:A88"/>
    <mergeCell ref="B87:B88"/>
    <mergeCell ref="H87:H88"/>
    <mergeCell ref="I87:I88"/>
    <mergeCell ref="J87:J88"/>
    <mergeCell ref="A89:A90"/>
    <mergeCell ref="B89:B90"/>
    <mergeCell ref="H89:H90"/>
    <mergeCell ref="I97:I98"/>
    <mergeCell ref="J97:J98"/>
    <mergeCell ref="A91:A92"/>
    <mergeCell ref="B91:B92"/>
    <mergeCell ref="H91:H92"/>
    <mergeCell ref="I91:I92"/>
    <mergeCell ref="J91:J92"/>
    <mergeCell ref="A93:A94"/>
    <mergeCell ref="B93:B94"/>
    <mergeCell ref="H93:H94"/>
    <mergeCell ref="I101:I102"/>
    <mergeCell ref="J101:J102"/>
    <mergeCell ref="A95:A96"/>
    <mergeCell ref="B95:B96"/>
    <mergeCell ref="H95:H96"/>
    <mergeCell ref="I95:I96"/>
    <mergeCell ref="J95:J96"/>
    <mergeCell ref="A97:A98"/>
    <mergeCell ref="B97:B98"/>
    <mergeCell ref="H97:H98"/>
    <mergeCell ref="I105:I106"/>
    <mergeCell ref="J105:J106"/>
    <mergeCell ref="A99:A100"/>
    <mergeCell ref="B99:B100"/>
    <mergeCell ref="H99:H100"/>
    <mergeCell ref="I99:I100"/>
    <mergeCell ref="J99:J100"/>
    <mergeCell ref="A101:A102"/>
    <mergeCell ref="B101:B102"/>
    <mergeCell ref="H101:H102"/>
    <mergeCell ref="I109:I110"/>
    <mergeCell ref="J109:J110"/>
    <mergeCell ref="A103:A104"/>
    <mergeCell ref="B103:B104"/>
    <mergeCell ref="H103:H104"/>
    <mergeCell ref="I103:I104"/>
    <mergeCell ref="J103:J104"/>
    <mergeCell ref="A105:A106"/>
    <mergeCell ref="B105:B106"/>
    <mergeCell ref="H105:H106"/>
    <mergeCell ref="I113:I114"/>
    <mergeCell ref="J113:J114"/>
    <mergeCell ref="A107:A108"/>
    <mergeCell ref="B107:B108"/>
    <mergeCell ref="H107:H108"/>
    <mergeCell ref="I107:I108"/>
    <mergeCell ref="J107:J108"/>
    <mergeCell ref="A109:A110"/>
    <mergeCell ref="B109:B110"/>
    <mergeCell ref="H109:H110"/>
    <mergeCell ref="I117:I118"/>
    <mergeCell ref="J117:J118"/>
    <mergeCell ref="A111:A112"/>
    <mergeCell ref="B111:B112"/>
    <mergeCell ref="H111:H112"/>
    <mergeCell ref="I111:I112"/>
    <mergeCell ref="J111:J112"/>
    <mergeCell ref="A113:A114"/>
    <mergeCell ref="B113:B114"/>
    <mergeCell ref="H113:H114"/>
    <mergeCell ref="I121:I122"/>
    <mergeCell ref="J121:J122"/>
    <mergeCell ref="A115:A116"/>
    <mergeCell ref="B115:B116"/>
    <mergeCell ref="H115:H116"/>
    <mergeCell ref="I115:I116"/>
    <mergeCell ref="J115:J116"/>
    <mergeCell ref="A117:A118"/>
    <mergeCell ref="B117:B118"/>
    <mergeCell ref="H117:H118"/>
    <mergeCell ref="A125:A126"/>
    <mergeCell ref="B125:B126"/>
    <mergeCell ref="H125:H126"/>
    <mergeCell ref="I125:I126"/>
    <mergeCell ref="J125:J126"/>
    <mergeCell ref="A119:A120"/>
    <mergeCell ref="B119:B120"/>
    <mergeCell ref="H119:H120"/>
    <mergeCell ref="I119:I120"/>
    <mergeCell ref="J119:J120"/>
    <mergeCell ref="A1:J1"/>
    <mergeCell ref="A2:J2"/>
    <mergeCell ref="A123:A124"/>
    <mergeCell ref="B123:B124"/>
    <mergeCell ref="H123:H124"/>
    <mergeCell ref="I123:I124"/>
    <mergeCell ref="J123:J124"/>
    <mergeCell ref="A121:A122"/>
    <mergeCell ref="B121:B122"/>
    <mergeCell ref="H121:H12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Кайгородова Валентина Викторовна</cp:lastModifiedBy>
  <cp:lastPrinted>2020-01-10T03:42:24Z</cp:lastPrinted>
  <dcterms:created xsi:type="dcterms:W3CDTF">1996-10-08T23:32:33Z</dcterms:created>
  <dcterms:modified xsi:type="dcterms:W3CDTF">2020-04-02T10:11:53Z</dcterms:modified>
  <cp:category/>
  <cp:version/>
  <cp:contentType/>
  <cp:contentStatus/>
</cp:coreProperties>
</file>